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O:\AREA COMUNICAZIONE\SITO INTERNET A&amp;T2000\AMMINISTRAZIONE TRASPARENTE\Consulenti e collaboratori\2024\"/>
    </mc:Choice>
  </mc:AlternateContent>
  <xr:revisionPtr revIDLastSave="0" documentId="13_ncr:1_{99C5D616-F69B-4AB3-9C77-33C620284C1E}" xr6:coauthVersionLast="47" xr6:coauthVersionMax="47" xr10:uidLastSave="{00000000-0000-0000-0000-000000000000}"/>
  <bookViews>
    <workbookView xWindow="-120" yWindow="-120" windowWidth="29040" windowHeight="15720" xr2:uid="{00000000-000D-0000-FFFF-FFFF00000000}"/>
  </bookViews>
  <sheets>
    <sheet name="Foglio1" sheetId="1" r:id="rId1"/>
  </sheets>
  <definedNames>
    <definedName name="_xlnm._FilterDatabase" localSheetId="0" hidden="1">Foglio1!$A$1:$L$111</definedName>
    <definedName name="_Hlk5698677" localSheetId="0">Foglio1!#REF!</definedName>
    <definedName name="CV_MANSUTTI.pdf">"foglio1!#ref!"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5" i="1" l="1"/>
  <c r="J63" i="1"/>
  <c r="J70" i="1"/>
  <c r="J94" i="1"/>
  <c r="J92" i="1"/>
  <c r="I92" i="1"/>
  <c r="J85" i="1"/>
  <c r="J87" i="1"/>
  <c r="J100" i="1"/>
  <c r="J78" i="1"/>
  <c r="J110" i="1"/>
  <c r="J66" i="1"/>
  <c r="J104" i="1"/>
  <c r="J34" i="1"/>
  <c r="J62" i="1" l="1"/>
  <c r="I88" i="1"/>
  <c r="J75" i="1"/>
  <c r="J24" i="1"/>
  <c r="J106" i="1"/>
  <c r="I77" i="1"/>
  <c r="I51" i="1"/>
  <c r="I84" i="1"/>
  <c r="I62" i="1"/>
  <c r="I67" i="1"/>
  <c r="I83" i="1"/>
  <c r="I74" i="1"/>
  <c r="I80" i="1"/>
  <c r="J61" i="1"/>
  <c r="I98" i="1"/>
  <c r="I87" i="1"/>
  <c r="I78" i="1"/>
  <c r="I65" i="1"/>
  <c r="I63" i="1"/>
  <c r="I61" i="1"/>
  <c r="I60" i="1"/>
  <c r="I50" i="1"/>
  <c r="I49" i="1"/>
  <c r="I34" i="1"/>
  <c r="I27" i="1"/>
  <c r="I26" i="1"/>
  <c r="I25" i="1"/>
  <c r="I68" i="1"/>
  <c r="I70" i="1"/>
  <c r="I69" i="1"/>
  <c r="I75" i="1" l="1"/>
  <c r="H66" i="1"/>
  <c r="H14" i="1"/>
  <c r="H25" i="1"/>
</calcChain>
</file>

<file path=xl/sharedStrings.xml><?xml version="1.0" encoding="utf-8"?>
<sst xmlns="http://schemas.openxmlformats.org/spreadsheetml/2006/main" count="646" uniqueCount="398">
  <si>
    <t>TITOLARE DI INCARICO</t>
  </si>
  <si>
    <t>ESTREMI ATTO CONFERIMENTO INCARICO</t>
  </si>
  <si>
    <t>OGGETTO/RAGIONE DELL'INCARICO</t>
  </si>
  <si>
    <t>DURATA</t>
  </si>
  <si>
    <t>PROCEDURA SELEZIONE DEL CONTRAENTE</t>
  </si>
  <si>
    <t>COMPENSO (IVA ED ALTRI ONERI ESCLUSI)</t>
  </si>
  <si>
    <t>DOTT. ROBERTO MINARDI</t>
  </si>
  <si>
    <t>Presidente del Collegio Sindacale</t>
  </si>
  <si>
    <t>Delibera Assemblea dei Soci</t>
  </si>
  <si>
    <t>€ 6274,94 annui</t>
  </si>
  <si>
    <t>Determinazione dell'Amministratore Unico del 29/01/2014 - Delibera del CDA del 31/07/2017 - Delibera del CDA del 16/01/2020</t>
  </si>
  <si>
    <t>Presidente dell'Organismo di vigilanza ai sensi del D. Lgs. 231/2001</t>
  </si>
  <si>
    <t>Fino ad approvazione del bilancio al 31/12/2016 - prorogato dal CDA fino a nuova nomina</t>
  </si>
  <si>
    <t>Affidamento diretto</t>
  </si>
  <si>
    <t>€ 4.500,00 annui</t>
  </si>
  <si>
    <t>DOTT. ANTONIO ZULIANI</t>
  </si>
  <si>
    <t>Componente del Collegio Sindacale - Sindaco effettivo</t>
  </si>
  <si>
    <t>€ 4183,3 annui</t>
  </si>
  <si>
    <t>Componente dell'Organismo di vigilanza ai sensi del D. Lgs. 231/2001</t>
  </si>
  <si>
    <t>€ 2.000,00 annui</t>
  </si>
  <si>
    <t>DOTT.SSA FRANCESCA LINDA</t>
  </si>
  <si>
    <t>prestazioni occasionali</t>
  </si>
  <si>
    <t>Affidamento diretto - 1 partecipante</t>
  </si>
  <si>
    <t>DOTT. LEONCINI</t>
  </si>
  <si>
    <t>prot. 5011 del 27/09/2006; prot. 787 del 6/02/2014</t>
  </si>
  <si>
    <t>Medico Competente</t>
  </si>
  <si>
    <t>SICURA SRL</t>
  </si>
  <si>
    <t>vedasi incarico al medico competente</t>
  </si>
  <si>
    <t>Visite mediche preventive</t>
  </si>
  <si>
    <t>nd</t>
  </si>
  <si>
    <t>prestazione occasionale</t>
  </si>
  <si>
    <t>DOTT. LUDOVICO PICOTTI</t>
  </si>
  <si>
    <t>DOTT. MARCO GASPARINI</t>
  </si>
  <si>
    <t>Componente del Collegio Sindacale - Sindaco supplente</t>
  </si>
  <si>
    <t>DOTT.SSA MARIA CRISTINA COJUTTI</t>
  </si>
  <si>
    <t>AVV. PAOLO VICENZOTTO</t>
  </si>
  <si>
    <t>AVV. ZGAGLIARDICH GIANNI</t>
  </si>
  <si>
    <t>€ 200,00 per ciascuna seduta</t>
  </si>
  <si>
    <t>Determinazione del C.d.A. del 11/12/2017</t>
  </si>
  <si>
    <t>REGGIO D'ACI AVV. ANDREA</t>
  </si>
  <si>
    <t>Difesa in giudizio</t>
  </si>
  <si>
    <t>Incarico di DPO-Responsabile protezione dati esterno</t>
  </si>
  <si>
    <t>ING. CRISTINA CECOTTI / ENERANCE SRL</t>
  </si>
  <si>
    <t>Prot. 3690/2018</t>
  </si>
  <si>
    <t>Variante impianto di trattamento rifiuti Rive d'Arcano - Servizio per redazione progetto e documentazione per autorizzazione al trattamento rifiuti</t>
  </si>
  <si>
    <t>durata della selezione</t>
  </si>
  <si>
    <t>€ 200,00 per ciascuna seduta più rimborso chilometrico in base alla tabelle ACI</t>
  </si>
  <si>
    <t>DOTT. GIULIANO ZULIANI</t>
  </si>
  <si>
    <t>Prot. 6365/2018</t>
  </si>
  <si>
    <t>Consulenza e assistenza fiscale triennio 2019-2021</t>
  </si>
  <si>
    <t>triennio 2019-2021</t>
  </si>
  <si>
    <t>ACG AUDITING &amp; CONSULTING GROUP SRL</t>
  </si>
  <si>
    <t>Revisione legale dei conti</t>
  </si>
  <si>
    <t>Procedura negoziata previa pubblicazione del bando – 8 partecipanti</t>
  </si>
  <si>
    <t>Prot. 390/2019</t>
  </si>
  <si>
    <t>anni 2019-2022</t>
  </si>
  <si>
    <t>€ 2.500,00 annui</t>
  </si>
  <si>
    <t>Prot. 392/2019</t>
  </si>
  <si>
    <t>Consulenza e formazione del personale in materia di accesso, digitalizzazione, ancticorruzione, privacy, documentazione amministrativa e altre tematiche legali concordate</t>
  </si>
  <si>
    <t>€ 50,00/ora fino a un massimo di € 10.000,00</t>
  </si>
  <si>
    <t>GIUSEPPE DALLAGNESE</t>
  </si>
  <si>
    <t>durata della gara</t>
  </si>
  <si>
    <t>AVV. COMAND OLIVIERO</t>
  </si>
  <si>
    <t>prot. 1930/2019</t>
  </si>
  <si>
    <t>Consulenza giuridica</t>
  </si>
  <si>
    <t>fino al 31/12/2020</t>
  </si>
  <si>
    <t>Delibera dell'Assemblea dei soci del 4/07/2019</t>
  </si>
  <si>
    <t>Fino ad approvazione del bilancio al 31/12/2021</t>
  </si>
  <si>
    <t>DOTT. GIANPIETRO BELLONI</t>
  </si>
  <si>
    <t>prot. 4706/2019</t>
  </si>
  <si>
    <r>
      <t xml:space="preserve">Componente esterno della Commissione Giudicatrice per </t>
    </r>
    <r>
      <rPr>
        <sz val="11"/>
        <color rgb="FF000000"/>
        <rFont val="Calibri"/>
        <family val="2"/>
      </rPr>
      <t>selezione pubblica di personale</t>
    </r>
  </si>
  <si>
    <t>STUDIO SCANO ASSOCIATO</t>
  </si>
  <si>
    <t>prot. 4974/2019</t>
  </si>
  <si>
    <t>Consulenza in materia di salute e sicurezza</t>
  </si>
  <si>
    <t>1/01/2020 - 31/12/2021</t>
  </si>
  <si>
    <t>GEOM. PAOLO DEBERNARDI</t>
  </si>
  <si>
    <t>AVV. MATTIA TOMASETTI</t>
  </si>
  <si>
    <t>prot. 659/2020</t>
  </si>
  <si>
    <t>Consulenza in materia tributaria</t>
  </si>
  <si>
    <t>Prot. 1122/2020</t>
  </si>
  <si>
    <t>Consulenza specializzata per attività di natura amministrativa e in materia di contratti pubblici</t>
  </si>
  <si>
    <t>3 anni</t>
  </si>
  <si>
    <t>€/ora 111,00 + contributo del 4% + IVA</t>
  </si>
  <si>
    <t>* L'AMMONTARE EROGATO SI RIFERISCE ALL'IMPORTO FATTURATO DAL PROFESSIONISTA NEL PERIODO INDICATO. L'EFFETTIVA EROGAZIONE AVVIENE NEI TERMINI DI PAGAMENTO CONCORDATI.</t>
  </si>
  <si>
    <t>prot. 3385/2020</t>
  </si>
  <si>
    <t>DOTT. LONDERO ANGELO DENIS</t>
  </si>
  <si>
    <t>STUDIO ASSOCIATO DE TINA</t>
  </si>
  <si>
    <t>prot. 3704/2020</t>
  </si>
  <si>
    <t>Consulenza ed assistenza legale in materia di diritto del lavoro, diritto previdenziale ed assicurativo, diritto sindacale e diritto penale del lavoro</t>
  </si>
  <si>
    <t>Consulenza: €/ora 150,00. Assistenza: €/ora 250,00. Fino ad un massimo di 20.000 €</t>
  </si>
  <si>
    <t>Delibera del CDA del 19/10/2020</t>
  </si>
  <si>
    <t>Fino ad approvazione del bilancio al 31/12/2022</t>
  </si>
  <si>
    <t>AVV. MOSCHIONE MARIELLA</t>
  </si>
  <si>
    <t>DOTT. DOMENICO DEGANO</t>
  </si>
  <si>
    <t>€ 2.000,00 annui (compenso e rimborso spese in base alle normative vigenti)</t>
  </si>
  <si>
    <t>Redazione piano catastale/tavolare di frazionamento della sede operativa di A&amp;T 2000 di San Dorligo della Valle-Dolina</t>
  </si>
  <si>
    <t xml:space="preserve">Prot. 341/2021 </t>
  </si>
  <si>
    <t>ING. GIANPAOLO STEFANUTTI</t>
  </si>
  <si>
    <t>incarico annuale</t>
  </si>
  <si>
    <t>DETERMINAZIONE N. 17 DEL 26.01.2021</t>
  </si>
  <si>
    <t xml:space="preserve">consulenza specializzata per prestazioni professionali in qualità di Responsabile Tecnico, Albo Gestori – CAT. 1 classe B di A&amp;T 2000 S.p.A. </t>
  </si>
  <si>
    <t>AVV. SIMONE LISET</t>
  </si>
  <si>
    <t xml:space="preserve">prot. 2342/2021 </t>
  </si>
  <si>
    <r>
      <t xml:space="preserve">Componente esterno della Commissione Giudicatrice per </t>
    </r>
    <r>
      <rPr>
        <sz val="11"/>
        <color rgb="FF000000"/>
        <rFont val="Calibri"/>
        <family val="2"/>
      </rPr>
      <t>selezione privata di personale</t>
    </r>
  </si>
  <si>
    <t>DOTT. MARCELLO RITA</t>
  </si>
  <si>
    <t>Consulenza e assistenza legale in materia di gestione e riscossione crediti nei confronti dell'utenza e le attività connesse</t>
  </si>
  <si>
    <t>n.a.</t>
  </si>
  <si>
    <t>Affidamento diretto - 4 partecipanti</t>
  </si>
  <si>
    <t>stimato 1.500,00 € annuo in base a specifico tariffario</t>
  </si>
  <si>
    <t>DOTT.SSA FANZUTTO ANTONIA E SALUS SERVICE SRL</t>
  </si>
  <si>
    <t>prot. 2431/2021 e prot. 2919/2021</t>
  </si>
  <si>
    <t>medico competente ex art. 18 d.lgs 81/2008 e relativo servizio di sorveglianza sanitaria</t>
  </si>
  <si>
    <t>2 anni da giugno 2021 a giugno 2023</t>
  </si>
  <si>
    <t>AVV LUIGINO BOTTONI</t>
  </si>
  <si>
    <t>determinazione n. 161 del 7/07/2021</t>
  </si>
  <si>
    <t>incarico di collaborazione per pratiche di recupero del credito</t>
  </si>
  <si>
    <t>5 anni</t>
  </si>
  <si>
    <t>massimo 39.900, 00 €</t>
  </si>
  <si>
    <t>DOTT. STEFANO RUSSO</t>
  </si>
  <si>
    <t>determinazione n. 173 del 2/08/2021</t>
  </si>
  <si>
    <t>Membro esterno della Commissione giudicatrice della gara per l'affidamento del servizio di attività didattiche volte all'educazione ambientale presso istituti scolastici</t>
  </si>
  <si>
    <t>determinazione n. 183 del 11/08/2021</t>
  </si>
  <si>
    <t>consulenza e supporto per iscrizione all’Albo degli Autotrasportatori di cose per Conto Terzi e Accesso al Mercato</t>
  </si>
  <si>
    <t>prot. 1688/2021 integrato con determinazione n. 206 del 24/09/2021</t>
  </si>
  <si>
    <t>11.000 €; integrazione di 4.200 €</t>
  </si>
  <si>
    <t>servizio di assistenza tecnica per pratiche ambientali</t>
  </si>
  <si>
    <t>determinazione n. 207 del 27/09/2021</t>
  </si>
  <si>
    <t>periodo 09/2021 - 09/2024</t>
  </si>
  <si>
    <t>fino a 39.900,00 €</t>
  </si>
  <si>
    <t>Affidamento diretto - 2 partecipanti</t>
  </si>
  <si>
    <t>STEFANO VIEL</t>
  </si>
  <si>
    <t xml:space="preserve">Prot. 5245/2021 </t>
  </si>
  <si>
    <t>determinazione n. 227 del 12/10/2021</t>
  </si>
  <si>
    <t>servizio di stipula atti notarili terreno in località San Dorligo della Valle-Dolina</t>
  </si>
  <si>
    <t>fino a 10.000 €</t>
  </si>
  <si>
    <t xml:space="preserve">redazione atti notarili inerenti alla Società A&amp;T 2000 S.p.A. </t>
  </si>
  <si>
    <t>determinazione n. 234 del 18/10/2021</t>
  </si>
  <si>
    <t>determinazione n. 267 del 30/11/2021</t>
  </si>
  <si>
    <t xml:space="preserve">Incarico notarile per redazione di atto di compravendita </t>
  </si>
  <si>
    <t>fino a 20.000 €</t>
  </si>
  <si>
    <t>**I dati relativi agli incarichi notarili vengono pubblicati come dati ulteriori al fine di garantire la maggiore trasparenza possibile degli incarichi. Per la natura stessa della prestazione professionale, in luogo del curriculum vitae, si ritiene valida l'iscrizione all'apposito Collegio Notarile.</t>
  </si>
  <si>
    <t>SABRINA ZILLI</t>
  </si>
  <si>
    <t>prot. 5948/2021</t>
  </si>
  <si>
    <t>EURIS SRL</t>
  </si>
  <si>
    <t xml:space="preserve">prot. 6558/2021 </t>
  </si>
  <si>
    <t>Consulenza su politiche, programmi e strumenti finanziari regionali, nazionali e dell'Unione Europea funzionale allo sviluppo di nuove iniziative e proposte progettuali</t>
  </si>
  <si>
    <t>15.000 € oltre a rimborsi e prestazioni aggiuntive come da offerta</t>
  </si>
  <si>
    <t>6 mesi</t>
  </si>
  <si>
    <t>GEOM. MARCO PERESSON</t>
  </si>
  <si>
    <t>Prot. 3912/2021</t>
  </si>
  <si>
    <t>Incarico per la stima di immobili siti in Pozzuolo del Friuli</t>
  </si>
  <si>
    <t>Consulenza e assistenza fiscale triennio 2022-2024</t>
  </si>
  <si>
    <t>triennio 2022-2024</t>
  </si>
  <si>
    <t>STUDIO NOTARILE DOTT. MATTEO BORDON**</t>
  </si>
  <si>
    <t>NOTAIO FILIPPO CHIOVARI **</t>
  </si>
  <si>
    <t>STUDIO NOTAI DOTT. ROBERTO COMISSO - AVV. TOMASO GIORDANO**</t>
  </si>
  <si>
    <t>ASTRA SNC DI CRISTINA KOCMANNE E PAOLO ANTONINI</t>
  </si>
  <si>
    <t>SAVA INGEGNERIA SRL</t>
  </si>
  <si>
    <t>Prot. 6615/2021</t>
  </si>
  <si>
    <t>Prot. 127/2022</t>
  </si>
  <si>
    <t>Servizio di redazione dello studio di fattibilità per l'ampliamento dell'immobile di Rive d'Arcano</t>
  </si>
  <si>
    <t>6125,89 € + contributo Inarcassa</t>
  </si>
  <si>
    <t>Prot. 6630/2021</t>
  </si>
  <si>
    <t>fino a 39.000 €</t>
  </si>
  <si>
    <t>triennio 2022-24</t>
  </si>
  <si>
    <t>Consulenza ed assistenza legale in relazione a vari aspetti e questioni di diritto civile, commerciale e amministrativo</t>
  </si>
  <si>
    <t>Prot. 6629/2021</t>
  </si>
  <si>
    <t xml:space="preserve">Consulenza per supporto giuridico - amministrativo </t>
  </si>
  <si>
    <t>STUDIO NOTAIO ALESSANDRA ARTIOLI**</t>
  </si>
  <si>
    <t>determinazione n. 282 del 7/12/2021</t>
  </si>
  <si>
    <t>determinazione n. 308 del 27/12/2021</t>
  </si>
  <si>
    <t xml:space="preserve">Incarico notarile relativo al perfezionamento dell’atto di acquisto di azienda di autotrasporti merci conto terzi </t>
  </si>
  <si>
    <t>fino a 3.000 €</t>
  </si>
  <si>
    <t xml:space="preserve">Incarico notarile relativo alla redazione dell’atto di acquisto di azienda di autotrasporti merci conto terzi </t>
  </si>
  <si>
    <t>fino a 440 €</t>
  </si>
  <si>
    <t>Servizio di aggiornamento ed integrazione dello studio di fattibilità per la viabilità di accesso all'impianto di Selezione di Rive d'Arcano</t>
  </si>
  <si>
    <t>Prot. 378/2022</t>
  </si>
  <si>
    <t>€ 4.160,00 + IVA, comprensivo di inarcassa 4%</t>
  </si>
  <si>
    <t>SERIN SRL</t>
  </si>
  <si>
    <t>MASSIMO BUIATTI</t>
  </si>
  <si>
    <t>ALICE BEDANI</t>
  </si>
  <si>
    <t>Prot. 306/2022</t>
  </si>
  <si>
    <t>AMMONTARE EROGATO 2021 (IVA INCLUSA)*</t>
  </si>
  <si>
    <t>Incarico concluso in data 31/05/2021</t>
  </si>
  <si>
    <t>ASTRA SNC DI CRISTINA KOCHMANN E PAOLO ANTONINI</t>
  </si>
  <si>
    <t>triennio 2019-2021; rinnovato per gli esercizi finanziari 2021-2023</t>
  </si>
  <si>
    <t>35.400 € per il triennio</t>
  </si>
  <si>
    <t>Delibera dell'Assemblea dei soci del 18/12/2018 - Incarico rinnovato con delibera dell'Assemblea dei soci del 3/03/2022</t>
  </si>
  <si>
    <t>GEOM. AURELIO PRESTENTO</t>
  </si>
  <si>
    <t>Prot. 1509/2022</t>
  </si>
  <si>
    <t>predisposizione delle pratiche inerenti l'impianto di gestione di rifiuti non pericolosi sito in Rive d'Arcano (UD)</t>
  </si>
  <si>
    <t>EUROSERVIS SRL</t>
  </si>
  <si>
    <t>Prot. 6566/2021 - determinazione n. 106 del 23/03/2022</t>
  </si>
  <si>
    <t xml:space="preserve">Consulenza per l’elaborazione dell’analisi delle esigenze, della strategia, del monitoraggio e la formazione sui bandi UE per quanto riguarda specificatamente l’ambito dell’area territoriale “Giuliana” </t>
  </si>
  <si>
    <t>P.I. SERGIO BELLOCCHIO</t>
  </si>
  <si>
    <t>determinazione n. 113 del 12/04/2022</t>
  </si>
  <si>
    <t xml:space="preserve">incarico professionale relativo all’espletamento delle prestazioni relative alla pratica delle detrazioni fiscali delle opere eseguite per l’efficientamento energetico </t>
  </si>
  <si>
    <t xml:space="preserve">STUDIO SCANO ASSOCIATO </t>
  </si>
  <si>
    <t>determinazione n. 130 del 5/05/2022</t>
  </si>
  <si>
    <t xml:space="preserve">servizio di elaborazione e aggiornamento dei D.V.R. Aziendali </t>
  </si>
  <si>
    <t xml:space="preserve">servizio di assessment per l’analisi dei processi e dei sistemi aziendali e successiva stesura dei requisiti fondamentali necessari per l’individuazione della migliore soluzione ERP </t>
  </si>
  <si>
    <t>QUIN SRL</t>
  </si>
  <si>
    <t>determinazione n. 131 del 6/05/2022</t>
  </si>
  <si>
    <t>fino a 25.000 €</t>
  </si>
  <si>
    <t>determinazione n. 165 del 22/06/2022</t>
  </si>
  <si>
    <t xml:space="preserve">ISER S.r.l. in associazione con i professionisti dott. geol. Gianni Menchini e dott. geol. Fulvio Iadarola </t>
  </si>
  <si>
    <t>fino a 50.000 €</t>
  </si>
  <si>
    <r>
      <t>servizio di consulenza ambientale specialistica sull’area occupata dalla discarica in post-gestione di 1</t>
    </r>
    <r>
      <rPr>
        <vertAlign val="superscript"/>
        <sz val="16"/>
        <color rgb="FF000000"/>
        <rFont val="Times New Roman"/>
        <family val="1"/>
      </rPr>
      <t>a</t>
    </r>
    <r>
      <rPr>
        <sz val="12"/>
        <color rgb="FF000000"/>
        <rFont val="Times New Roman"/>
        <family val="1"/>
      </rPr>
      <t xml:space="preserve"> categoria sita in comune di Fagagna </t>
    </r>
  </si>
  <si>
    <t>3 anni fino a giugno 2025</t>
  </si>
  <si>
    <t xml:space="preserve">incarico di consulenza specializzata per effettuare prestazioni professionali in qualità di Responsabile Tecnico di A&amp;T 2000 S.p.A., Albo Gestori – CAT. 1 classe B (gestione rifiuti urbani) e CAT. 4 (raccolta e trasporto rifiuti di terzi) </t>
  </si>
  <si>
    <t>determinazione n. 178 del 4/07/2022 (estensione dell'incarico conferito con determinazione n. 17 del 26/01/2021)</t>
  </si>
  <si>
    <t>determinazione n. 184 del 11/07/2022</t>
  </si>
  <si>
    <t>FIABILIS CONSULTING GROUP</t>
  </si>
  <si>
    <t xml:space="preserve">consulenza in materia di ottimizzazione dei costi del lavoro </t>
  </si>
  <si>
    <t>dal 13.06.2022 fino alla fine del 24° mese successivo alla data di presentazione dell’ultima Relazione di Audit</t>
  </si>
  <si>
    <t>il servizio di consulenza darà diritto ad un corrispettivo esclusivamente in caso di effettivo conseguimento di Rimborsi o Risparmi fino ad un massimo di 10.000 €</t>
  </si>
  <si>
    <t>prot. 2238/2021; determinazione n. 194 del 25/07/2022 (proroga di 12 mesi)</t>
  </si>
  <si>
    <t>1 anno, prorogato di ulteriori 12 mesi dal 25/07/2022</t>
  </si>
  <si>
    <t>fino a un massimo di 15.000 €</t>
  </si>
  <si>
    <t>determinazione n. 190 del 18/07/2022</t>
  </si>
  <si>
    <t>STUDIO AMG NOTAI **</t>
  </si>
  <si>
    <t xml:space="preserve">Incarico notarile relativo alla procura conferita al direttore tecnico </t>
  </si>
  <si>
    <t>AVV. SIMONE LISET E AVV. LUCA STRAMARE</t>
  </si>
  <si>
    <t>determinazione n. 212 del 19.08.2022</t>
  </si>
  <si>
    <t>incarico di assistenza legale in materia tributaria</t>
  </si>
  <si>
    <t xml:space="preserve">€/ora 85,00 per l’assistenza prestata da remoto, ossia dagli uffici dei professionisti; €/ora 95,00 per l’assistenza svolta presso la sede di A&amp;T 2000 S.p.A, o luogo diverso. 
</t>
  </si>
  <si>
    <t xml:space="preserve">12 (dodici) mesi o massimo 100 (cento) ore, rinnovabile per ulteriori 12 (dodici) mesi, fino al raggiungimento dell’importo massimo stimato di € 19.000,00 </t>
  </si>
  <si>
    <t>determinazione n. 216 del 24.08.2022</t>
  </si>
  <si>
    <t xml:space="preserve">incarico relativo alla redazione di atti notarili </t>
  </si>
  <si>
    <t>triennale</t>
  </si>
  <si>
    <t>redazione dell’atto di erogazione a saldo e quietanza di mutuo per un importo netto di € 700; redazione di ulteriori atti notarili di interesse societario fino al raggiungimento dell’importo di € 19.000,00</t>
  </si>
  <si>
    <t>determinazione n. 239 del 19.09.2022</t>
  </si>
  <si>
    <t xml:space="preserve">analisi e gestione del rischio “Stress Lavoro Correlato” </t>
  </si>
  <si>
    <t>EUPRAGMA SRL</t>
  </si>
  <si>
    <t>Delibera dell'Assemblea dei soci del 27/10/2022</t>
  </si>
  <si>
    <t>Fino ad approvazione del bilancio al 31/12/2024</t>
  </si>
  <si>
    <t>€ 6300,00 annui</t>
  </si>
  <si>
    <t>€ 4200,00 annui</t>
  </si>
  <si>
    <t>FOR YOU INFORMATION TECHNOLOGIES SRL</t>
  </si>
  <si>
    <t>determinazione n. 263 del 7/11/2022</t>
  </si>
  <si>
    <t>servizio di consulenza in materia di cyber security</t>
  </si>
  <si>
    <t xml:space="preserve">€ 250,00 per ogni mezza giornata di attività; fino a un importo massimo stimato di € 2.000,00 
</t>
  </si>
  <si>
    <t>anni 2023-2027</t>
  </si>
  <si>
    <t>prot. 123/2023</t>
  </si>
  <si>
    <t>determinazione n. 11 del 16/01/2023</t>
  </si>
  <si>
    <t>AVV. ROLANDO FAVELLA / STUDIO LEGALE CAMPOCCIA</t>
  </si>
  <si>
    <t xml:space="preserve">studio della controversia A&amp;T 2000/AGCOM </t>
  </si>
  <si>
    <t>635 € fino a un massimo di 1.000 €</t>
  </si>
  <si>
    <t>prot. 137/2023</t>
  </si>
  <si>
    <t>SSI SRL</t>
  </si>
  <si>
    <t>Incarico di RSPP e consulenza in materia di salute, sicurezza del lavoro e igiene industriale</t>
  </si>
  <si>
    <t>anni 2023 - 2024 - 2025</t>
  </si>
  <si>
    <t>RSPP: 2.800 € annui per il 2023; 3.000 € annui per il 2024 e 2025; 90 €/ora per la formazione; 80 €/ora per la consulenza</t>
  </si>
  <si>
    <t>prot. 124/2023</t>
  </si>
  <si>
    <t>€ 50,00/ora fino a un massimo di € 15.000,00</t>
  </si>
  <si>
    <t>PICCOLO ALESSANDRO  e ME.LA SERVIZI</t>
  </si>
  <si>
    <t>prot. 66/2023 e 74/2023; determina n. 306 del 27.12.2022</t>
  </si>
  <si>
    <t>3 anni dal 01.01.2023</t>
  </si>
  <si>
    <t>massimo stimato 20.000 €</t>
  </si>
  <si>
    <t>Contratto di conferimento di incarico del 27.02.2023</t>
  </si>
  <si>
    <t>Gestore esterno dei trasporti</t>
  </si>
  <si>
    <t>dal 01/03/2023 al 31/12/2023</t>
  </si>
  <si>
    <t>3.250 € annui</t>
  </si>
  <si>
    <t xml:space="preserve">AVV. NADIR PLASENZOTTI / STUDIO LEGALE E COMMERCIALE PLASENZOTTI, FELCARO &amp; PARTNERS </t>
  </si>
  <si>
    <t>determinazione n. 56 del 02/03/2023</t>
  </si>
  <si>
    <t xml:space="preserve">assistenza stragiudiziale sull’atto di transazione tra il Comune di Povoletto e A&amp;T 2000 S.p.A. </t>
  </si>
  <si>
    <t>€ 2.608,20 + IVA e cassa previdenziale</t>
  </si>
  <si>
    <t xml:space="preserve">consulenza per la verifica tecnica dei Centri di Raccolta presenti nel territorio della Carnia </t>
  </si>
  <si>
    <t>€ 3.000,00 + IVA e cassa previdenziale CNPAIA</t>
  </si>
  <si>
    <t>ARCH DOMENICO ROMANO</t>
  </si>
  <si>
    <t>determinazione n. 57 del 02/03/2023</t>
  </si>
  <si>
    <t>AVV LUCA MAZZEO</t>
  </si>
  <si>
    <t>prot 2124 del 26/04/2023</t>
  </si>
  <si>
    <t>Incarico professionale per il parere circa l’appellabilità della sentenza n. 139/2023 del Tribunale Amministrativo Regionale del Friuli Venezia Giulia e consulenza e assistenza legale relativa all’indizione della gara per l’affidamento del servizio di raccolta adeguato dei rifiuti</t>
  </si>
  <si>
    <t>5750 € + cassa previdenziale e IVA</t>
  </si>
  <si>
    <t>AMMONTARE EROGATO 2022 (IVA INCLUSA)*</t>
  </si>
  <si>
    <t>ASSOCIAZIONE AUTOTRASPORTATORI DEL FRIULI VENEZIA GIULIA (SINERGIE &amp; SERVIZI FRIULI VENEZIA GIULIA)</t>
  </si>
  <si>
    <t>NOTAI ASSOCIATI ANDRIOLI TANIA D'ANGELO FRANCESCA **</t>
  </si>
  <si>
    <t>determinazione n. 109 del 05/06/2023</t>
  </si>
  <si>
    <t>redazione di attestazione operazioni su capitale sociale e atti correlati</t>
  </si>
  <si>
    <t>Affidamento diretto - 3 partecipanti</t>
  </si>
  <si>
    <t>€ 1.143,85 + IVA e cassa notariato oltre a imposte, tasse ed oneri accessori per complessivi € 457,10; fino al raggiungimento dell’importo di € 5.000,00 al netto di IVA e cassa notariato</t>
  </si>
  <si>
    <t>Delibera del CDA del 13/06/2023</t>
  </si>
  <si>
    <t>Fino ad approvazione del bilancio al 31/12/2025</t>
  </si>
  <si>
    <t>€ 3.500,00 annui</t>
  </si>
  <si>
    <t xml:space="preserve">AVV. ROLANDO FAVELLA </t>
  </si>
  <si>
    <t>FRANCESCA DI BENEDETTO</t>
  </si>
  <si>
    <t>GEN CC. ANTONIO LABIANCO</t>
  </si>
  <si>
    <t>determinazione n. 121 del 04/07/2023</t>
  </si>
  <si>
    <t>redazione dell’atto notarile relativo alla procura del Direttore Tecnico</t>
  </si>
  <si>
    <t>€ 778,08 al netto di IVA e contributo cassa notariato; fino al raggiungimento dell’importo di € 5.000,00</t>
  </si>
  <si>
    <t>AVV. LUCA LUNELLI - AVV. ALESSANDRA SCRUTARI - C/O STUDIO LUCA LUNELLI</t>
  </si>
  <si>
    <t>DOTT.SSA GROTTO SERENA - SINERGIE E SERVIZI FVG</t>
  </si>
  <si>
    <t>prot. 3587/2023</t>
  </si>
  <si>
    <t>Incarico di consulente ADR, verifica delle dotazioni di alcuni CDR del territorio di A&amp;T 2000</t>
  </si>
  <si>
    <t>01/08/2023 - 31/07/2024 rinnovabile per 12 mesi</t>
  </si>
  <si>
    <t>consulenza: 3.500 €/anno; formazione: 1.000 € per rifiuti extraurbani; 3.000 € per rifiuti urbani</t>
  </si>
  <si>
    <t>determinazione n. 98 del 22/05/2023</t>
  </si>
  <si>
    <t xml:space="preserve">consulenza per attività di supporto nella predisposizione del Capitolato Speciale d’appalto del servizio di gestione dell’impianto di selezione di Rive D’arcano </t>
  </si>
  <si>
    <t>fino a un massimo di  12.000 €</t>
  </si>
  <si>
    <t>BONFIGLIOLI CONSULTING SRL - https://www.bcsoa.it/</t>
  </si>
  <si>
    <t>determinazione n. 146 del 4/08/2023</t>
  </si>
  <si>
    <t xml:space="preserve">servizio di consulenza giuridica in ambito stragiudiziale e in materia di appalti </t>
  </si>
  <si>
    <t>2 anni</t>
  </si>
  <si>
    <t>€/ora 165,00 + IVA, spese generali e cassa previdenziale; fino a un massimo di € 140.000,00 + IVA, spese generali e cassa previdenziale</t>
  </si>
  <si>
    <t>AVV. LUCA MAZZEO</t>
  </si>
  <si>
    <t>prot. 4141/2023 del 21/08/2023</t>
  </si>
  <si>
    <t>delibera CDA del 24.08.2023</t>
  </si>
  <si>
    <t>24 mesi dal 01/09/2023 al 31/08/2025</t>
  </si>
  <si>
    <t>STUDIO SANITAS SRL</t>
  </si>
  <si>
    <t xml:space="preserve">massimo stimato € 80.000,00 </t>
  </si>
  <si>
    <t xml:space="preserve">massimo stimato € 5.000,00 </t>
  </si>
  <si>
    <t>assistenza e consulenza per la predisposizione dei Piani di emergenza Interni (ex DPCM 27.08.2021) per i centri di raccolta rifiuti</t>
  </si>
  <si>
    <t>consulenza per la revisione e aggiornamento del MOG ex D.Lgs. 231/01</t>
  </si>
  <si>
    <t>4 mesi dall'inizio del progetto</t>
  </si>
  <si>
    <t>HEIKO SRL Società Benefit</t>
  </si>
  <si>
    <t>LENARDUZZI MICHELA</t>
  </si>
  <si>
    <t>prot 4455/2023</t>
  </si>
  <si>
    <t>prot. 4679/2023</t>
  </si>
  <si>
    <t>PEZZETTA JACOPO</t>
  </si>
  <si>
    <t>VIGUTTO PIERO</t>
  </si>
  <si>
    <t>ING. PICOTTI MOIRA</t>
  </si>
  <si>
    <t>determina n. 192 del 13/10/2023</t>
  </si>
  <si>
    <t xml:space="preserve">consulenza per la predisposizione di studi, relazioni e progetti tecnici finalizzati agli interventi necessari per l’adeguamento normativo dei Centri di raccolta rifiuti </t>
  </si>
  <si>
    <t>Centro di raccolta di Pagnacco: € 1.800,00 + IVA, spese generali e cassa previdenziale; possibilità di avvalersi della consulenza fino alla concorrenza di € 39.900,00 + IVA, spese generali e cassa previdenziale</t>
  </si>
  <si>
    <t>MARSH SPA</t>
  </si>
  <si>
    <t>determinazione n. 141 del 3/08/2023</t>
  </si>
  <si>
    <t>servizio di consulenza di Risk Management Property Risk Assessment dell’impianto di Rive d’ Arcano (UD)</t>
  </si>
  <si>
    <t>massimo stimato € 10.000,00</t>
  </si>
  <si>
    <t>AVV NADIR PLASENZOTTI</t>
  </si>
  <si>
    <t>delibera del CDA del 27/11/2023</t>
  </si>
  <si>
    <t xml:space="preserve">consulenza giuridica e/o assistenza legale stragiudiziale </t>
  </si>
  <si>
    <t xml:space="preserve">€/ora 165,00; fino a un massimo di € 100.000,00 + IVA, spese generali e cassa previdenziale </t>
  </si>
  <si>
    <t>CAMILOTTI ALBERTO MARIA / STUDIO ASSOCIATO ROMANELLI &amp; PARTNERS</t>
  </si>
  <si>
    <t>delibere del CDA del 28/09/2023 e 27/11/2023</t>
  </si>
  <si>
    <t>valutazione economica e finanziaria della proposta di Partenariato Pubblico Privato per l’impianto di selezione di Rive d’Arcano; valutazione del conto economico finanziario anno 2023 (PEF), relativo alla concessione in essere dell’impianto di compostaggio di “Pannellia”</t>
  </si>
  <si>
    <t>valutazione economica e finanziaria della proposta di Partenariato Pubblico Privato per l’impianto di selezione di Rive d’Arcano: importo stimato 6.000,00€; 
valutazione del conto economico finanziario anno 2023 (PEF), relativo alla concessione in essere dell’impianto di compostaggio di “Pannellia”: importo stimato 4.000,00€</t>
  </si>
  <si>
    <t>determina n. 24 del 29/02/2024</t>
  </si>
  <si>
    <t>Consulenza per il rinnovo dell’autorizzazione allo scarico delle acque nel Centro di Raccolta di Sedegliano</t>
  </si>
  <si>
    <t>importo massimo complessivo di € 3.500,00 + IVA.</t>
  </si>
  <si>
    <t>consulenza supplementare in materia di ottimizzazione dei costi del lavoro per l’esonero contributivo under 36 per assunzioni/trasformazioni a tempo indeterminato</t>
  </si>
  <si>
    <t>determina n. 34 del 6.03.2024</t>
  </si>
  <si>
    <t>il servizio darà diritto a corrispettivo a Fiabilis Consulting Group esclusivamente in caso di effettivo conseguimento di Rimborsi o Risparmi; importo importo massimo stimato pari ad € 30.000,00 – oltre IVA</t>
  </si>
  <si>
    <t>consulenza e assistenza per la gestione di rivalsa del datore di lavoro e patrocinio stragiudiziale</t>
  </si>
  <si>
    <t>determina n. 35 del 7.03.2024</t>
  </si>
  <si>
    <t>36 mesi  fino al 31.03.2027</t>
  </si>
  <si>
    <t>il servizio darà diritto a corrispettivo a G.P.N. Labour &amp; Partners S.r.l. esclusivamente in caso di effettivo conseguimento degli indennizzi; importo massimo stimato è pari ad € 30.000,00 – oltre IVA</t>
  </si>
  <si>
    <t>G.P.N. LABOUR &amp; PARTNERS SRL
https://gpnlabour.com/</t>
  </si>
  <si>
    <t>determinazione n. 64 del 30/04/2024</t>
  </si>
  <si>
    <t xml:space="preserve">servizio di consulenza giuridica in materia giuslavoristica in correlazione agli appalti aggiudicati da A&amp;T 2000 S.p.A. </t>
  </si>
  <si>
    <t>fino al 31/07/2025 rinnovabile per un ulteriore biennio</t>
  </si>
  <si>
    <t>fino all'importo massimo (rinnovo compreso) di € 15.000,00 + IVA, spese generali e cassa previdenziale; corrispettivo orario: €/ora 175,00 + IVA, spese generali e cassa previdenziale</t>
  </si>
  <si>
    <t>AMMONTARE EROGATO AL 31/12/2023 (IVA ED ALTRI ONERI ESCLUSI)*</t>
  </si>
  <si>
    <t>Redazione dello studio di fattibilità per l'introduzione di varianti ad impianto esistente</t>
  </si>
  <si>
    <t>Prot. 653/2022</t>
  </si>
  <si>
    <t xml:space="preserve">MIGLIORE ALESSANDRO </t>
  </si>
  <si>
    <t>REMO LIVONI - ARCHEST</t>
  </si>
  <si>
    <t>SERVIZIO DI COLLAUDO STATICO, AMMINISTRATIVO E TECNICO IMPIANTO RIVE</t>
  </si>
  <si>
    <t>Prot. 6206/2018</t>
  </si>
  <si>
    <t>ARNOLDO STEFANO</t>
  </si>
  <si>
    <t xml:space="preserve">servizio di progettazione per la realizzazione di un’ impianto elettrico per l’installazione di n. 2 wallbox per la ricarica di veicoli elettrici presso la sede operativa di A&amp;T 20000 S.p.A. </t>
  </si>
  <si>
    <t>determinazione n. 201 del 02/11/2023</t>
  </si>
  <si>
    <t>periodo NOVEMBRE 2023</t>
  </si>
  <si>
    <t>SERVIZIO DI SUPPORTO TECNICO - SCIENTIFICO AL FINE DI PREPARARE GLI ELABORATI NECESSARI ALLA VALIDAZIONE DA PARTE DI AUSIR DEI PIANI FINANZIARI 2024-2025 AI SENSI DEL MTR-2 DI ARERA</t>
  </si>
  <si>
    <t>UNIVERSITA' DEGLI STUDI DI UDINE</t>
  </si>
  <si>
    <t>determina n. 200 del 02/11/2023</t>
  </si>
  <si>
    <t>2 ANNI</t>
  </si>
  <si>
    <t>prot. 3518/2023 - 4380/2023</t>
  </si>
  <si>
    <t>richiesta parere legale su gestione TARI (pluriannulità) e definizione procedura recupero crediti tariffa corrispettiva - implementazione e fase esecutiva dell'analisi concernente la gestione della TARI (pluriannualità) e della procedura di recupero crediti</t>
  </si>
  <si>
    <t>3.000 € I fase; 5.000 € II fase
1.500 € I fase; 2.500 € II fase; 5.000 € III fase</t>
  </si>
  <si>
    <t>prot. 1528/2024</t>
  </si>
  <si>
    <t>progetto sul coinvolgimento del personale a supporto della performance e dello sviluppo</t>
  </si>
  <si>
    <t>determina n. 70 del 14/05/2024</t>
  </si>
  <si>
    <t xml:space="preserve">Consulenza tecnica specialistica in materia di gestione dei centri di raccolta comunale ed intercomunale dei comuni di competenza di A&amp;T 2000 S.p.A. </t>
  </si>
  <si>
    <t>3 anni con facoltà di rinnovo per ulteriori massimo 36 mesi</t>
  </si>
  <si>
    <t>importo massimo (rinnovo compreso) di € 80.000,00 + IVA, spese generali e cassa previdenziale; corrispettivo riconosciuto al professionista: €/ora 80,00 + IVA, spese generali e cassa previdenziale</t>
  </si>
  <si>
    <t>determina n. 87 del 7/06/2024</t>
  </si>
  <si>
    <t xml:space="preserve">servizio di Elaborazione Documento di Valutazione del Rischio Elettrico e relativa consulenza/formazione ai dipendenti di A&amp;T 2000 S.p.A. </t>
  </si>
  <si>
    <t>P.I. BORSOI MIRCO</t>
  </si>
  <si>
    <t>elaborazione del Documento di Valutazione del Rischio Elettrico: € 2.500,00;
servizio di consulenza e/o formazione sul rischio elettrico: tariffa oraria € 70,00; 
importo massimo dell'affidamento: € 7.000,00 – al netto di IVA e cassa previdenziale</t>
  </si>
  <si>
    <t xml:space="preserve"> </t>
  </si>
  <si>
    <t>Delibera dell'Assemblea dei soci del 16/05/2024</t>
  </si>
  <si>
    <t>triennio 2024–2026</t>
  </si>
  <si>
    <t>32.400 € per il triennio</t>
  </si>
  <si>
    <t>Procedura negoziata senza bando – 3 partecipanti</t>
  </si>
  <si>
    <t>DETERMINAZIONE N. 249 del 29.12.2023</t>
  </si>
  <si>
    <t>servizio di elaborazione D.V.R. aziendali</t>
  </si>
  <si>
    <t>determinazione n. 95 del 27/06/2024</t>
  </si>
  <si>
    <t>Servizio di consulenza per lo sviluppo e l’applicazione del piano di miglioramento della sicurezza informatica</t>
  </si>
  <si>
    <t xml:space="preserve">€ 576,00 per ogni giornata di attività; fino a un importo massimo stimato di € 8,700,00 
</t>
  </si>
  <si>
    <r>
      <t>servizio di assistenza tecnica per istanza di autorizzazione ex art. 211 per l’impianto sperimentale di recupero rifiuti non pericolosi sito in Comune di San Dorligo della Valle – Dolina (TS)</t>
    </r>
    <r>
      <rPr>
        <sz val="12"/>
        <color rgb="FF000000"/>
        <rFont val="Times New Roman"/>
        <family val="1"/>
      </rPr>
      <t xml:space="preserve"> </t>
    </r>
  </si>
  <si>
    <r>
      <t xml:space="preserve">Componente esterno della Commissione Giudicatrice per </t>
    </r>
    <r>
      <rPr>
        <sz val="11"/>
        <color rgb="FF000000"/>
        <rFont val="Calibri"/>
        <family val="2"/>
      </rPr>
      <t>selezione di personale</t>
    </r>
  </si>
  <si>
    <t>Componente esterno della Commissione Giudicatrice per selezione pubblica di personale</t>
  </si>
  <si>
    <t>AMMONTARE EROGATO AL 31/08/2024 (IVA ED ALTRI ONERI ESCLUSI)*</t>
  </si>
  <si>
    <t>determinazione n. 137 del 01/10/2024</t>
  </si>
  <si>
    <t>UTILITEAM CO. S.R.L.</t>
  </si>
  <si>
    <t>Supporto consulenziale per la predisposizione della revisione infra periodo dell'aggiornamento biennale del PEF 2022-2025</t>
  </si>
  <si>
    <t xml:space="preserve">importo massimo stimato di € 45.000,00 – oltre 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</si>
</sst>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10]General"/>
    <numFmt numFmtId="165" formatCode="&quot;€ &quot;#,##0.00"/>
    <numFmt numFmtId="166" formatCode="&quot;€ &quot;#,##0.00;[Red]&quot;-€ &quot;#,##0.00"/>
    <numFmt numFmtId="167" formatCode="#,##0.00\ &quot;€&quot;"/>
  </numFmts>
  <fonts count="13" x14ac:knownFonts="1">
    <font>
      <sz val="11"/>
      <color rgb="FF000000"/>
      <name val="Arial"/>
      <family val="2"/>
    </font>
    <font>
      <sz val="11"/>
      <color rgb="FF000000"/>
      <name val="Calibri"/>
      <family val="2"/>
    </font>
    <font>
      <b/>
      <sz val="11"/>
      <color rgb="FF000000"/>
      <name val="Calibri"/>
      <family val="2"/>
    </font>
    <font>
      <sz val="12"/>
      <color rgb="FF000000"/>
      <name val="Calibri"/>
      <family val="2"/>
    </font>
    <font>
      <i/>
      <sz val="11"/>
      <color rgb="FF000000"/>
      <name val="Calibri"/>
      <family val="2"/>
    </font>
    <font>
      <sz val="12"/>
      <color theme="1"/>
      <name val="Calibri"/>
      <family val="2"/>
      <scheme val="minor"/>
    </font>
    <font>
      <sz val="11"/>
      <color rgb="FF000000"/>
      <name val="Calibri"/>
      <family val="2"/>
      <scheme val="minor"/>
    </font>
    <font>
      <sz val="11"/>
      <name val="Calibri"/>
      <family val="2"/>
    </font>
    <font>
      <sz val="8"/>
      <name val="Arial"/>
      <family val="2"/>
    </font>
    <font>
      <sz val="12"/>
      <color rgb="FF000000"/>
      <name val="Times New Roman"/>
      <family val="1"/>
    </font>
    <font>
      <vertAlign val="superscript"/>
      <sz val="16"/>
      <color rgb="FF000000"/>
      <name val="Times New Roman"/>
      <family val="1"/>
    </font>
    <font>
      <sz val="11"/>
      <name val="Calibri"/>
      <family val="2"/>
      <scheme val="minor"/>
    </font>
    <font>
      <sz val="12"/>
      <name val="Calibri"/>
      <family val="2"/>
    </font>
  </fonts>
  <fills count="12">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rgb="FFF2F2F2"/>
        <bgColor rgb="FFF2F2F2"/>
      </patternFill>
    </fill>
    <fill>
      <patternFill patternType="solid">
        <fgColor rgb="FFFFFF00"/>
        <bgColor rgb="FFFFFF00"/>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rgb="FFFFFFFF"/>
        <bgColor indexed="64"/>
      </patternFill>
    </fill>
    <fill>
      <patternFill patternType="solid">
        <fgColor theme="0" tint="-4.9989318521683403E-2"/>
        <bgColor indexed="64"/>
      </patternFill>
    </fill>
    <fill>
      <patternFill patternType="solid">
        <fgColor theme="0" tint="-4.9989318521683403E-2"/>
        <bgColor rgb="FFF2F2F2"/>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s>
  <cellStyleXfs count="2">
    <xf numFmtId="0" fontId="0" fillId="0" borderId="0"/>
    <xf numFmtId="164" fontId="1" fillId="0" borderId="0" applyBorder="0" applyProtection="0"/>
  </cellStyleXfs>
  <cellXfs count="118">
    <xf numFmtId="0" fontId="0" fillId="0" borderId="0" xfId="0"/>
    <xf numFmtId="164" fontId="2" fillId="2" borderId="1" xfId="1" applyFont="1" applyFill="1" applyBorder="1" applyAlignment="1">
      <alignment vertical="center" wrapText="1"/>
    </xf>
    <xf numFmtId="164" fontId="2" fillId="2" borderId="1" xfId="1" applyFont="1" applyFill="1" applyBorder="1" applyAlignment="1">
      <alignment horizontal="left" vertical="center" wrapText="1"/>
    </xf>
    <xf numFmtId="164" fontId="1" fillId="0" borderId="0" xfId="1"/>
    <xf numFmtId="164" fontId="3" fillId="0" borderId="1" xfId="1" applyFont="1" applyBorder="1" applyAlignment="1">
      <alignment horizontal="justify" vertical="center"/>
    </xf>
    <xf numFmtId="164" fontId="3" fillId="0" borderId="1" xfId="1" applyFont="1" applyBorder="1" applyAlignment="1">
      <alignment vertical="center" wrapText="1"/>
    </xf>
    <xf numFmtId="166" fontId="3" fillId="0" borderId="1" xfId="1" applyNumberFormat="1" applyFont="1" applyBorder="1" applyAlignment="1">
      <alignment horizontal="left" vertical="center" wrapText="1"/>
    </xf>
    <xf numFmtId="164" fontId="3" fillId="3" borderId="1" xfId="1" applyFont="1" applyFill="1" applyBorder="1" applyAlignment="1">
      <alignment vertical="center" wrapText="1"/>
    </xf>
    <xf numFmtId="164" fontId="3" fillId="3" borderId="1" xfId="1" applyFont="1" applyFill="1" applyBorder="1" applyAlignment="1">
      <alignment horizontal="left" vertical="center" wrapText="1"/>
    </xf>
    <xf numFmtId="164" fontId="1" fillId="0" borderId="0" xfId="1" applyAlignment="1">
      <alignment vertical="center" wrapText="1"/>
    </xf>
    <xf numFmtId="164" fontId="1" fillId="0" borderId="0" xfId="1" applyAlignment="1">
      <alignment horizontal="left" vertical="center" wrapText="1"/>
    </xf>
    <xf numFmtId="164" fontId="3" fillId="3" borderId="3" xfId="1" applyFont="1" applyFill="1" applyBorder="1" applyAlignment="1">
      <alignment horizontal="left" vertical="center" wrapText="1"/>
    </xf>
    <xf numFmtId="164" fontId="3" fillId="3" borderId="4" xfId="1" applyFont="1" applyFill="1" applyBorder="1" applyAlignment="1">
      <alignment horizontal="left" vertical="center" wrapText="1"/>
    </xf>
    <xf numFmtId="0" fontId="5" fillId="6" borderId="4" xfId="0" applyFont="1" applyFill="1" applyBorder="1" applyAlignment="1">
      <alignment vertical="center" wrapText="1"/>
    </xf>
    <xf numFmtId="0" fontId="6" fillId="0" borderId="4" xfId="0" applyFont="1" applyBorder="1" applyAlignment="1">
      <alignment vertical="center" wrapText="1"/>
    </xf>
    <xf numFmtId="165" fontId="6" fillId="0" borderId="4" xfId="1" applyNumberFormat="1" applyFont="1" applyBorder="1" applyAlignment="1">
      <alignment horizontal="left" vertical="center" wrapText="1"/>
    </xf>
    <xf numFmtId="165" fontId="6" fillId="4" borderId="4" xfId="1" applyNumberFormat="1" applyFont="1" applyFill="1" applyBorder="1" applyAlignment="1">
      <alignment horizontal="left" vertical="center" wrapText="1"/>
    </xf>
    <xf numFmtId="0" fontId="6" fillId="0" borderId="5" xfId="0" applyFont="1" applyBorder="1" applyAlignment="1">
      <alignment vertical="center" wrapText="1"/>
    </xf>
    <xf numFmtId="0" fontId="5" fillId="6" borderId="5" xfId="0" applyFont="1" applyFill="1" applyBorder="1" applyAlignment="1">
      <alignment vertical="center" wrapText="1"/>
    </xf>
    <xf numFmtId="165" fontId="6" fillId="0" borderId="5" xfId="1" applyNumberFormat="1" applyFont="1" applyBorder="1" applyAlignment="1">
      <alignment horizontal="left" vertical="center" wrapText="1"/>
    </xf>
    <xf numFmtId="165" fontId="6" fillId="4" borderId="5" xfId="1" applyNumberFormat="1" applyFont="1" applyFill="1" applyBorder="1" applyAlignment="1">
      <alignment horizontal="left" vertical="center" wrapText="1"/>
    </xf>
    <xf numFmtId="164" fontId="3" fillId="3" borderId="3" xfId="1" applyFont="1" applyFill="1" applyBorder="1" applyAlignment="1">
      <alignment vertical="center" wrapText="1"/>
    </xf>
    <xf numFmtId="164" fontId="3" fillId="3" borderId="5" xfId="1" applyFont="1" applyFill="1" applyBorder="1" applyAlignment="1">
      <alignment horizontal="left" vertical="center" wrapText="1"/>
    </xf>
    <xf numFmtId="164" fontId="3" fillId="3" borderId="4" xfId="1" applyFont="1" applyFill="1" applyBorder="1" applyAlignment="1">
      <alignment vertical="center" wrapText="1"/>
    </xf>
    <xf numFmtId="164" fontId="3" fillId="3" borderId="5" xfId="1" applyFont="1" applyFill="1" applyBorder="1" applyAlignment="1">
      <alignment vertical="center" wrapText="1"/>
    </xf>
    <xf numFmtId="164" fontId="3" fillId="0" borderId="3" xfId="1" applyFont="1" applyBorder="1" applyAlignment="1">
      <alignment vertical="center" wrapText="1"/>
    </xf>
    <xf numFmtId="164" fontId="3" fillId="0" borderId="4" xfId="1" applyFont="1" applyBorder="1" applyAlignment="1">
      <alignment vertical="center" wrapText="1"/>
    </xf>
    <xf numFmtId="164" fontId="4" fillId="0" borderId="0" xfId="1" applyFont="1" applyAlignment="1">
      <alignment horizontal="left" vertical="center" wrapText="1"/>
    </xf>
    <xf numFmtId="166" fontId="3" fillId="6" borderId="1" xfId="1" applyNumberFormat="1" applyFont="1" applyFill="1" applyBorder="1" applyAlignment="1">
      <alignment horizontal="left" vertical="center" wrapText="1"/>
    </xf>
    <xf numFmtId="164" fontId="3" fillId="8" borderId="1" xfId="1" applyFont="1" applyFill="1" applyBorder="1" applyAlignment="1">
      <alignment horizontal="left" vertical="center" wrapText="1"/>
    </xf>
    <xf numFmtId="165" fontId="7" fillId="6" borderId="1" xfId="1" applyNumberFormat="1" applyFont="1" applyFill="1" applyBorder="1" applyAlignment="1">
      <alignment horizontal="left" vertical="center" wrapText="1"/>
    </xf>
    <xf numFmtId="165" fontId="6" fillId="4" borderId="6" xfId="1" applyNumberFormat="1" applyFont="1" applyFill="1" applyBorder="1" applyAlignment="1">
      <alignment horizontal="left" vertical="center" wrapText="1"/>
    </xf>
    <xf numFmtId="165" fontId="6" fillId="7" borderId="4" xfId="1" applyNumberFormat="1" applyFont="1" applyFill="1" applyBorder="1" applyAlignment="1">
      <alignment horizontal="left" vertical="center" wrapText="1"/>
    </xf>
    <xf numFmtId="164" fontId="3" fillId="0" borderId="4" xfId="1" applyFont="1" applyBorder="1" applyAlignment="1">
      <alignment horizontal="justify" vertical="center"/>
    </xf>
    <xf numFmtId="166" fontId="3" fillId="0" borderId="4" xfId="1" applyNumberFormat="1" applyFont="1" applyBorder="1" applyAlignment="1">
      <alignment horizontal="left" vertical="center" wrapText="1"/>
    </xf>
    <xf numFmtId="166" fontId="3" fillId="0" borderId="6" xfId="1" applyNumberFormat="1" applyFont="1" applyBorder="1" applyAlignment="1">
      <alignment horizontal="left" vertical="center" wrapText="1"/>
    </xf>
    <xf numFmtId="164" fontId="3" fillId="0" borderId="11" xfId="1" applyFont="1" applyBorder="1" applyAlignment="1">
      <alignment horizontal="justify" vertical="center"/>
    </xf>
    <xf numFmtId="166" fontId="3" fillId="6" borderId="11" xfId="1" applyNumberFormat="1" applyFont="1" applyFill="1" applyBorder="1" applyAlignment="1">
      <alignment horizontal="left" vertical="center" wrapText="1"/>
    </xf>
    <xf numFmtId="164" fontId="3" fillId="3" borderId="2" xfId="1" applyFont="1" applyFill="1" applyBorder="1" applyAlignment="1">
      <alignment vertical="center" wrapText="1"/>
    </xf>
    <xf numFmtId="164" fontId="3" fillId="3" borderId="6" xfId="1" applyFont="1" applyFill="1" applyBorder="1" applyAlignment="1">
      <alignment horizontal="left" vertical="center" wrapText="1"/>
    </xf>
    <xf numFmtId="164" fontId="3" fillId="0" borderId="2" xfId="1" applyFont="1" applyBorder="1" applyAlignment="1">
      <alignment vertical="center" wrapText="1"/>
    </xf>
    <xf numFmtId="165" fontId="7" fillId="3" borderId="4" xfId="1" applyNumberFormat="1" applyFont="1" applyFill="1" applyBorder="1" applyAlignment="1">
      <alignment horizontal="left" vertical="center" wrapText="1"/>
    </xf>
    <xf numFmtId="165" fontId="7" fillId="3" borderId="7" xfId="1" applyNumberFormat="1" applyFont="1" applyFill="1" applyBorder="1" applyAlignment="1">
      <alignment horizontal="left" vertical="center" wrapText="1"/>
    </xf>
    <xf numFmtId="165" fontId="7" fillId="3" borderId="0" xfId="1" applyNumberFormat="1" applyFont="1" applyFill="1" applyBorder="1" applyAlignment="1">
      <alignment horizontal="left" vertical="center" wrapText="1"/>
    </xf>
    <xf numFmtId="165" fontId="6" fillId="4" borderId="0" xfId="1" applyNumberFormat="1" applyFont="1" applyFill="1" applyBorder="1" applyAlignment="1">
      <alignment horizontal="left" vertical="center" wrapText="1"/>
    </xf>
    <xf numFmtId="164" fontId="3" fillId="8" borderId="4" xfId="1" applyFont="1" applyFill="1" applyBorder="1" applyAlignment="1">
      <alignment vertical="center" wrapText="1"/>
    </xf>
    <xf numFmtId="164" fontId="1" fillId="6" borderId="0" xfId="1" applyFill="1"/>
    <xf numFmtId="0" fontId="0" fillId="6" borderId="0" xfId="0" applyFill="1"/>
    <xf numFmtId="164" fontId="7" fillId="0" borderId="1" xfId="1" applyFont="1" applyBorder="1" applyAlignment="1">
      <alignment vertical="center" wrapText="1"/>
    </xf>
    <xf numFmtId="0" fontId="11" fillId="0" borderId="4" xfId="0" applyFont="1" applyBorder="1" applyAlignment="1">
      <alignment vertical="center" wrapText="1"/>
    </xf>
    <xf numFmtId="165" fontId="11" fillId="0" borderId="4" xfId="1" applyNumberFormat="1" applyFont="1" applyBorder="1" applyAlignment="1">
      <alignment horizontal="left" vertical="center" wrapText="1"/>
    </xf>
    <xf numFmtId="0" fontId="11" fillId="0" borderId="5" xfId="0" applyFont="1" applyBorder="1" applyAlignment="1">
      <alignment vertical="center" wrapText="1"/>
    </xf>
    <xf numFmtId="164" fontId="7" fillId="0" borderId="4" xfId="1" applyFont="1" applyBorder="1" applyAlignment="1">
      <alignment vertical="center" wrapText="1"/>
    </xf>
    <xf numFmtId="164" fontId="12" fillId="0" borderId="4" xfId="1" applyFont="1" applyBorder="1" applyAlignment="1">
      <alignment horizontal="justify" vertical="center"/>
    </xf>
    <xf numFmtId="166" fontId="12" fillId="0" borderId="4" xfId="1" applyNumberFormat="1" applyFont="1" applyBorder="1" applyAlignment="1">
      <alignment horizontal="left" vertical="center" wrapText="1"/>
    </xf>
    <xf numFmtId="165" fontId="7" fillId="0" borderId="4" xfId="1" applyNumberFormat="1" applyFont="1" applyBorder="1" applyAlignment="1">
      <alignment horizontal="left" vertical="center" wrapText="1"/>
    </xf>
    <xf numFmtId="165" fontId="7" fillId="6" borderId="4" xfId="1" applyNumberFormat="1" applyFont="1" applyFill="1" applyBorder="1" applyAlignment="1">
      <alignment horizontal="left" vertical="center" wrapText="1"/>
    </xf>
    <xf numFmtId="164" fontId="1" fillId="0" borderId="0" xfId="1" applyBorder="1" applyAlignment="1">
      <alignment vertical="center" wrapText="1"/>
    </xf>
    <xf numFmtId="164" fontId="1" fillId="3" borderId="0" xfId="1" applyFill="1" applyBorder="1" applyAlignment="1">
      <alignment vertical="center" wrapText="1"/>
    </xf>
    <xf numFmtId="164" fontId="3" fillId="3" borderId="0" xfId="1" applyFont="1" applyFill="1" applyBorder="1" applyAlignment="1">
      <alignment vertical="center" wrapText="1"/>
    </xf>
    <xf numFmtId="165" fontId="1" fillId="0" borderId="0" xfId="1" applyNumberFormat="1" applyBorder="1" applyAlignment="1">
      <alignment horizontal="left" vertical="center" wrapText="1"/>
    </xf>
    <xf numFmtId="164" fontId="1" fillId="0" borderId="1" xfId="1" applyBorder="1" applyAlignment="1">
      <alignment vertical="center" wrapText="1"/>
    </xf>
    <xf numFmtId="164" fontId="1" fillId="3" borderId="1" xfId="1" applyFill="1" applyBorder="1" applyAlignment="1">
      <alignment vertical="center" wrapText="1"/>
    </xf>
    <xf numFmtId="165" fontId="1" fillId="6" borderId="1" xfId="1" applyNumberFormat="1" applyFill="1" applyBorder="1" applyAlignment="1">
      <alignment horizontal="left" vertical="center" wrapText="1"/>
    </xf>
    <xf numFmtId="165" fontId="1" fillId="3" borderId="8" xfId="1" applyNumberFormat="1" applyFill="1" applyBorder="1" applyAlignment="1">
      <alignment horizontal="left" vertical="center" wrapText="1"/>
    </xf>
    <xf numFmtId="165" fontId="1" fillId="4" borderId="3" xfId="1" applyNumberFormat="1" applyFill="1" applyBorder="1" applyAlignment="1">
      <alignment horizontal="left" vertical="center" wrapText="1"/>
    </xf>
    <xf numFmtId="165" fontId="1" fillId="0" borderId="1" xfId="1" applyNumberFormat="1" applyBorder="1" applyAlignment="1">
      <alignment horizontal="left" vertical="center" wrapText="1"/>
    </xf>
    <xf numFmtId="165" fontId="1" fillId="0" borderId="8" xfId="1" applyNumberFormat="1" applyBorder="1" applyAlignment="1">
      <alignment horizontal="left" vertical="center" wrapText="1"/>
    </xf>
    <xf numFmtId="165" fontId="1" fillId="4" borderId="4" xfId="1" applyNumberFormat="1" applyFill="1" applyBorder="1" applyAlignment="1">
      <alignment horizontal="left" vertical="center" wrapText="1"/>
    </xf>
    <xf numFmtId="165" fontId="1" fillId="3" borderId="1" xfId="1" applyNumberFormat="1" applyFill="1" applyBorder="1" applyAlignment="1">
      <alignment horizontal="left" vertical="center" wrapText="1"/>
    </xf>
    <xf numFmtId="165" fontId="1" fillId="4" borderId="2" xfId="1" applyNumberFormat="1" applyFill="1" applyBorder="1" applyAlignment="1">
      <alignment horizontal="left" vertical="center" wrapText="1"/>
    </xf>
    <xf numFmtId="0" fontId="0" fillId="9" borderId="1" xfId="0" applyFill="1" applyBorder="1" applyAlignment="1">
      <alignment vertical="center" wrapText="1"/>
    </xf>
    <xf numFmtId="165" fontId="1" fillId="4" borderId="1" xfId="1" applyNumberFormat="1" applyFill="1" applyBorder="1" applyAlignment="1">
      <alignment horizontal="left" vertical="center" wrapText="1"/>
    </xf>
    <xf numFmtId="165" fontId="1" fillId="3" borderId="4" xfId="1" applyNumberFormat="1" applyFill="1" applyBorder="1" applyAlignment="1">
      <alignment horizontal="left" vertical="center" wrapText="1"/>
    </xf>
    <xf numFmtId="165" fontId="1" fillId="4" borderId="9" xfId="1" applyNumberFormat="1" applyFill="1" applyBorder="1" applyAlignment="1">
      <alignment horizontal="left" vertical="center" wrapText="1"/>
    </xf>
    <xf numFmtId="165" fontId="1" fillId="7" borderId="3" xfId="1" applyNumberFormat="1" applyFill="1" applyBorder="1" applyAlignment="1">
      <alignment horizontal="left" vertical="center" wrapText="1"/>
    </xf>
    <xf numFmtId="165" fontId="1" fillId="7" borderId="9" xfId="1" applyNumberFormat="1" applyFill="1" applyBorder="1" applyAlignment="1">
      <alignment horizontal="left" vertical="center" wrapText="1"/>
    </xf>
    <xf numFmtId="165" fontId="1" fillId="0" borderId="9" xfId="1" applyNumberFormat="1" applyBorder="1" applyAlignment="1">
      <alignment horizontal="left" vertical="center" wrapText="1"/>
    </xf>
    <xf numFmtId="164" fontId="1" fillId="0" borderId="3" xfId="1" applyBorder="1" applyAlignment="1">
      <alignment vertical="center" wrapText="1"/>
    </xf>
    <xf numFmtId="165" fontId="1" fillId="7" borderId="8" xfId="1" applyNumberFormat="1" applyFill="1" applyBorder="1" applyAlignment="1">
      <alignment horizontal="left" vertical="center" wrapText="1"/>
    </xf>
    <xf numFmtId="165" fontId="1" fillId="7" borderId="4" xfId="1" applyNumberFormat="1" applyFill="1" applyBorder="1" applyAlignment="1">
      <alignment horizontal="left" vertical="center" wrapText="1"/>
    </xf>
    <xf numFmtId="166" fontId="1" fillId="8" borderId="1" xfId="1" applyNumberFormat="1" applyFill="1" applyBorder="1" applyAlignment="1">
      <alignment horizontal="left" vertical="center" wrapText="1"/>
    </xf>
    <xf numFmtId="165" fontId="1" fillId="7" borderId="1" xfId="1" applyNumberFormat="1" applyFill="1" applyBorder="1" applyAlignment="1">
      <alignment horizontal="left" vertical="center" wrapText="1"/>
    </xf>
    <xf numFmtId="166" fontId="1" fillId="3" borderId="1" xfId="1" applyNumberFormat="1" applyFill="1" applyBorder="1" applyAlignment="1">
      <alignment horizontal="left" vertical="center" wrapText="1"/>
    </xf>
    <xf numFmtId="164" fontId="1" fillId="0" borderId="6" xfId="1" applyBorder="1" applyAlignment="1">
      <alignment vertical="center" wrapText="1"/>
    </xf>
    <xf numFmtId="164" fontId="1" fillId="3" borderId="6" xfId="1" applyFill="1" applyBorder="1" applyAlignment="1">
      <alignment vertical="center" wrapText="1"/>
    </xf>
    <xf numFmtId="164" fontId="1" fillId="3" borderId="10" xfId="1" applyFill="1" applyBorder="1" applyAlignment="1">
      <alignment vertical="center" wrapText="1"/>
    </xf>
    <xf numFmtId="165" fontId="1" fillId="7" borderId="6" xfId="1" applyNumberFormat="1" applyFill="1" applyBorder="1" applyAlignment="1">
      <alignment horizontal="left" vertical="center" wrapText="1"/>
    </xf>
    <xf numFmtId="165" fontId="1" fillId="4" borderId="10" xfId="1" applyNumberFormat="1" applyFill="1" applyBorder="1" applyAlignment="1">
      <alignment horizontal="left" vertical="center" wrapText="1"/>
    </xf>
    <xf numFmtId="164" fontId="1" fillId="3" borderId="4" xfId="1" applyFill="1" applyBorder="1" applyAlignment="1">
      <alignment vertical="center" wrapText="1"/>
    </xf>
    <xf numFmtId="166" fontId="1" fillId="3" borderId="4" xfId="1" applyNumberFormat="1" applyFill="1" applyBorder="1" applyAlignment="1">
      <alignment horizontal="left" vertical="center" wrapText="1"/>
    </xf>
    <xf numFmtId="164" fontId="1" fillId="0" borderId="4" xfId="1" applyBorder="1" applyAlignment="1">
      <alignment vertical="center" wrapText="1"/>
    </xf>
    <xf numFmtId="165" fontId="1" fillId="6" borderId="4" xfId="1" applyNumberFormat="1" applyFill="1" applyBorder="1" applyAlignment="1">
      <alignment horizontal="left" vertical="center" wrapText="1"/>
    </xf>
    <xf numFmtId="165" fontId="1" fillId="0" borderId="4" xfId="1" applyNumberFormat="1" applyBorder="1" applyAlignment="1">
      <alignment horizontal="left" vertical="center" wrapText="1"/>
    </xf>
    <xf numFmtId="164" fontId="1" fillId="3" borderId="5" xfId="1" applyFill="1" applyBorder="1" applyAlignment="1">
      <alignment vertical="center" wrapText="1"/>
    </xf>
    <xf numFmtId="164" fontId="1" fillId="3" borderId="3" xfId="1" applyFill="1" applyBorder="1" applyAlignment="1">
      <alignment vertical="center" wrapText="1"/>
    </xf>
    <xf numFmtId="166" fontId="1" fillId="3" borderId="5" xfId="1" applyNumberFormat="1" applyFill="1" applyBorder="1" applyAlignment="1">
      <alignment horizontal="left" vertical="center" wrapText="1"/>
    </xf>
    <xf numFmtId="164" fontId="1" fillId="0" borderId="2" xfId="1" applyBorder="1" applyAlignment="1">
      <alignment vertical="center" wrapText="1"/>
    </xf>
    <xf numFmtId="164" fontId="1" fillId="3" borderId="2" xfId="1" applyFill="1" applyBorder="1" applyAlignment="1">
      <alignment vertical="center" wrapText="1"/>
    </xf>
    <xf numFmtId="165" fontId="1" fillId="3" borderId="2" xfId="1" applyNumberFormat="1" applyFill="1" applyBorder="1" applyAlignment="1">
      <alignment horizontal="left" vertical="center" wrapText="1"/>
    </xf>
    <xf numFmtId="165" fontId="1" fillId="3" borderId="3" xfId="1" applyNumberFormat="1" applyFill="1" applyBorder="1" applyAlignment="1">
      <alignment horizontal="left" vertical="center" wrapText="1"/>
    </xf>
    <xf numFmtId="164" fontId="1" fillId="8" borderId="4" xfId="1" applyFill="1" applyBorder="1" applyAlignment="1">
      <alignment vertical="center" wrapText="1"/>
    </xf>
    <xf numFmtId="165" fontId="1" fillId="0" borderId="3" xfId="1" applyNumberFormat="1" applyBorder="1" applyAlignment="1">
      <alignment horizontal="left" vertical="center" wrapText="1"/>
    </xf>
    <xf numFmtId="164" fontId="1" fillId="8" borderId="11" xfId="1" applyFill="1" applyBorder="1" applyAlignment="1">
      <alignment vertical="center" wrapText="1"/>
    </xf>
    <xf numFmtId="164" fontId="1" fillId="0" borderId="11" xfId="1" applyBorder="1" applyAlignment="1">
      <alignment vertical="center" wrapText="1"/>
    </xf>
    <xf numFmtId="164" fontId="1" fillId="3" borderId="11" xfId="1" applyFill="1" applyBorder="1" applyAlignment="1">
      <alignment vertical="center" wrapText="1"/>
    </xf>
    <xf numFmtId="164" fontId="1" fillId="0" borderId="10" xfId="1" applyBorder="1" applyAlignment="1">
      <alignment vertical="center" wrapText="1"/>
    </xf>
    <xf numFmtId="165" fontId="1" fillId="4" borderId="6" xfId="1" applyNumberFormat="1" applyFill="1" applyBorder="1" applyAlignment="1">
      <alignment horizontal="left" vertical="center" wrapText="1"/>
    </xf>
    <xf numFmtId="164" fontId="1" fillId="6" borderId="4" xfId="1" applyFill="1" applyBorder="1" applyAlignment="1">
      <alignment vertical="center" wrapText="1"/>
    </xf>
    <xf numFmtId="164" fontId="1" fillId="8" borderId="6" xfId="1" applyFill="1" applyBorder="1" applyAlignment="1">
      <alignment vertical="center" wrapText="1"/>
    </xf>
    <xf numFmtId="164" fontId="1" fillId="0" borderId="5" xfId="1" applyBorder="1" applyAlignment="1">
      <alignment vertical="center" wrapText="1"/>
    </xf>
    <xf numFmtId="165" fontId="1" fillId="4" borderId="5" xfId="1" applyNumberFormat="1" applyFill="1" applyBorder="1" applyAlignment="1">
      <alignment horizontal="left" vertical="center" wrapText="1"/>
    </xf>
    <xf numFmtId="167" fontId="1" fillId="3" borderId="4" xfId="1" applyNumberFormat="1" applyFill="1" applyBorder="1" applyAlignment="1">
      <alignment horizontal="left" vertical="center" wrapText="1"/>
    </xf>
    <xf numFmtId="165" fontId="11" fillId="7" borderId="4" xfId="1" applyNumberFormat="1" applyFont="1" applyFill="1" applyBorder="1" applyAlignment="1">
      <alignment horizontal="left" vertical="center" wrapText="1"/>
    </xf>
    <xf numFmtId="165" fontId="1" fillId="10" borderId="4" xfId="1" applyNumberFormat="1" applyFill="1" applyBorder="1" applyAlignment="1">
      <alignment horizontal="left" vertical="center" wrapText="1"/>
    </xf>
    <xf numFmtId="165" fontId="1" fillId="11" borderId="4" xfId="1" applyNumberFormat="1" applyFill="1" applyBorder="1" applyAlignment="1">
      <alignment horizontal="left" vertical="center" wrapText="1"/>
    </xf>
    <xf numFmtId="164" fontId="4" fillId="5" borderId="0" xfId="1" applyFont="1" applyFill="1" applyAlignment="1">
      <alignment horizontal="left" vertical="center" wrapText="1"/>
    </xf>
    <xf numFmtId="164" fontId="4" fillId="0" borderId="0" xfId="1" applyFont="1" applyAlignment="1">
      <alignment horizontal="left" vertical="center" wrapText="1"/>
    </xf>
  </cellXfs>
  <cellStyles count="2">
    <cellStyle name="Excel Built-in Normal" xfId="1" xr:uid="{00000000-0005-0000-0000-000000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Z120"/>
  <sheetViews>
    <sheetView tabSelected="1" zoomScale="90" zoomScaleNormal="90" workbookViewId="0">
      <pane ySplit="1" topLeftCell="A108" activePane="bottomLeft" state="frozen"/>
      <selection pane="bottomLeft" activeCell="A112" sqref="A112"/>
    </sheetView>
  </sheetViews>
  <sheetFormatPr defaultRowHeight="15" x14ac:dyDescent="0.25"/>
  <cols>
    <col min="1" max="1" width="35.25" style="9" bestFit="1" customWidth="1"/>
    <col min="2" max="2" width="34.875" style="9" customWidth="1"/>
    <col min="3" max="3" width="30.5" style="9" customWidth="1"/>
    <col min="4" max="4" width="18.625" style="9" customWidth="1"/>
    <col min="5" max="5" width="20.75" style="9" customWidth="1"/>
    <col min="6" max="6" width="23.625" style="10" customWidth="1"/>
    <col min="7" max="7" width="18.875" style="3" customWidth="1"/>
    <col min="8" max="10" width="19" style="3" customWidth="1"/>
    <col min="11" max="1014" width="8.125" style="3" customWidth="1"/>
    <col min="1015" max="1015" width="9" customWidth="1"/>
  </cols>
  <sheetData>
    <row r="1" spans="1:12" ht="97.5" customHeight="1" x14ac:dyDescent="0.25">
      <c r="A1" s="1" t="s">
        <v>0</v>
      </c>
      <c r="B1" s="1" t="s">
        <v>1</v>
      </c>
      <c r="C1" s="1" t="s">
        <v>2</v>
      </c>
      <c r="D1" s="1" t="s">
        <v>3</v>
      </c>
      <c r="E1" s="1" t="s">
        <v>4</v>
      </c>
      <c r="F1" s="2" t="s">
        <v>5</v>
      </c>
      <c r="G1" s="2" t="s">
        <v>182</v>
      </c>
      <c r="H1" s="2" t="s">
        <v>275</v>
      </c>
      <c r="I1" s="2" t="s">
        <v>352</v>
      </c>
      <c r="J1" s="2" t="s">
        <v>393</v>
      </c>
    </row>
    <row r="2" spans="1:12" ht="109.7" customHeight="1" x14ac:dyDescent="0.25">
      <c r="A2" s="61" t="s">
        <v>15</v>
      </c>
      <c r="B2" s="61" t="s">
        <v>10</v>
      </c>
      <c r="C2" s="61" t="s">
        <v>18</v>
      </c>
      <c r="D2" s="61" t="s">
        <v>12</v>
      </c>
      <c r="E2" s="62" t="s">
        <v>13</v>
      </c>
      <c r="F2" s="63" t="s">
        <v>19</v>
      </c>
      <c r="G2" s="64">
        <v>5518.02</v>
      </c>
      <c r="H2" s="65"/>
      <c r="I2" s="65"/>
      <c r="J2" s="65"/>
    </row>
    <row r="3" spans="1:12" ht="104.25" customHeight="1" x14ac:dyDescent="0.25">
      <c r="A3" s="61" t="s">
        <v>20</v>
      </c>
      <c r="B3" s="61" t="s">
        <v>10</v>
      </c>
      <c r="C3" s="61" t="s">
        <v>18</v>
      </c>
      <c r="D3" s="61" t="s">
        <v>12</v>
      </c>
      <c r="E3" s="62" t="s">
        <v>13</v>
      </c>
      <c r="F3" s="63" t="s">
        <v>19</v>
      </c>
      <c r="G3" s="64">
        <v>4313.92</v>
      </c>
      <c r="H3" s="65"/>
      <c r="I3" s="65"/>
      <c r="J3" s="65"/>
      <c r="L3" s="3" t="s">
        <v>380</v>
      </c>
    </row>
    <row r="4" spans="1:12" ht="30" x14ac:dyDescent="0.25">
      <c r="A4" s="61" t="s">
        <v>23</v>
      </c>
      <c r="B4" s="61" t="s">
        <v>24</v>
      </c>
      <c r="C4" s="61" t="s">
        <v>25</v>
      </c>
      <c r="D4" s="61" t="s">
        <v>183</v>
      </c>
      <c r="E4" s="62" t="s">
        <v>22</v>
      </c>
      <c r="F4" s="66"/>
      <c r="G4" s="67">
        <v>102</v>
      </c>
      <c r="H4" s="68"/>
      <c r="I4" s="68"/>
      <c r="J4" s="68"/>
    </row>
    <row r="5" spans="1:12" ht="30" x14ac:dyDescent="0.25">
      <c r="A5" s="61" t="s">
        <v>26</v>
      </c>
      <c r="B5" s="62" t="s">
        <v>27</v>
      </c>
      <c r="C5" s="62" t="s">
        <v>28</v>
      </c>
      <c r="D5" s="62" t="s">
        <v>21</v>
      </c>
      <c r="E5" s="62" t="s">
        <v>22</v>
      </c>
      <c r="F5" s="69"/>
      <c r="G5" s="69">
        <v>979.5</v>
      </c>
      <c r="H5" s="70"/>
      <c r="I5" s="70"/>
      <c r="J5" s="70"/>
    </row>
    <row r="6" spans="1:12" ht="57" customHeight="1" x14ac:dyDescent="0.25">
      <c r="A6" s="61" t="s">
        <v>39</v>
      </c>
      <c r="B6" s="62" t="s">
        <v>38</v>
      </c>
      <c r="C6" s="62" t="s">
        <v>40</v>
      </c>
      <c r="D6" s="62" t="s">
        <v>21</v>
      </c>
      <c r="E6" s="62" t="s">
        <v>22</v>
      </c>
      <c r="F6" s="69" t="s">
        <v>29</v>
      </c>
      <c r="G6" s="69">
        <v>32100.639999999999</v>
      </c>
      <c r="H6" s="41">
        <v>14591.2</v>
      </c>
      <c r="I6" s="16"/>
      <c r="J6" s="16"/>
    </row>
    <row r="7" spans="1:12" ht="57" customHeight="1" x14ac:dyDescent="0.25">
      <c r="A7" s="61" t="s">
        <v>42</v>
      </c>
      <c r="B7" s="62" t="s">
        <v>43</v>
      </c>
      <c r="C7" s="62" t="s">
        <v>44</v>
      </c>
      <c r="D7" s="62" t="s">
        <v>30</v>
      </c>
      <c r="E7" s="62" t="s">
        <v>22</v>
      </c>
      <c r="F7" s="69">
        <v>20200</v>
      </c>
      <c r="G7" s="69">
        <v>0</v>
      </c>
      <c r="H7" s="43">
        <v>0</v>
      </c>
      <c r="I7" s="66">
        <v>6850</v>
      </c>
      <c r="J7" s="65"/>
    </row>
    <row r="8" spans="1:12" ht="42.75" x14ac:dyDescent="0.25">
      <c r="A8" s="61" t="s">
        <v>42</v>
      </c>
      <c r="B8" s="62" t="s">
        <v>354</v>
      </c>
      <c r="C8" s="71" t="s">
        <v>353</v>
      </c>
      <c r="D8" s="62" t="s">
        <v>30</v>
      </c>
      <c r="E8" s="62" t="s">
        <v>22</v>
      </c>
      <c r="F8" s="69">
        <v>32240</v>
      </c>
      <c r="G8" s="72"/>
      <c r="H8" s="72"/>
      <c r="I8" s="66">
        <v>18500</v>
      </c>
      <c r="J8" s="65"/>
    </row>
    <row r="9" spans="1:12" ht="30" x14ac:dyDescent="0.25">
      <c r="A9" s="61" t="s">
        <v>47</v>
      </c>
      <c r="B9" s="62" t="s">
        <v>48</v>
      </c>
      <c r="C9" s="62" t="s">
        <v>49</v>
      </c>
      <c r="D9" s="62" t="s">
        <v>50</v>
      </c>
      <c r="E9" s="62" t="s">
        <v>22</v>
      </c>
      <c r="F9" s="69">
        <v>10500</v>
      </c>
      <c r="G9" s="42">
        <v>4759.5</v>
      </c>
      <c r="H9" s="73">
        <v>4575.5</v>
      </c>
      <c r="I9" s="74"/>
      <c r="J9" s="74"/>
    </row>
    <row r="10" spans="1:12" ht="64.5" customHeight="1" x14ac:dyDescent="0.25">
      <c r="A10" s="48" t="s">
        <v>51</v>
      </c>
      <c r="B10" s="62" t="s">
        <v>187</v>
      </c>
      <c r="C10" s="62" t="s">
        <v>52</v>
      </c>
      <c r="D10" s="62" t="s">
        <v>185</v>
      </c>
      <c r="E10" s="62" t="s">
        <v>53</v>
      </c>
      <c r="F10" s="69" t="s">
        <v>186</v>
      </c>
      <c r="G10" s="69">
        <v>14396</v>
      </c>
      <c r="H10" s="75">
        <v>11800</v>
      </c>
      <c r="I10" s="76">
        <v>11800</v>
      </c>
      <c r="J10" s="77">
        <v>11800</v>
      </c>
    </row>
    <row r="11" spans="1:12" ht="30" x14ac:dyDescent="0.25">
      <c r="A11" s="61" t="s">
        <v>35</v>
      </c>
      <c r="B11" s="62" t="s">
        <v>54</v>
      </c>
      <c r="C11" s="61" t="s">
        <v>41</v>
      </c>
      <c r="D11" s="4" t="s">
        <v>55</v>
      </c>
      <c r="E11" s="62" t="s">
        <v>22</v>
      </c>
      <c r="F11" s="28" t="s">
        <v>56</v>
      </c>
      <c r="G11" s="64">
        <v>3647.8</v>
      </c>
      <c r="H11" s="73">
        <v>1823.9</v>
      </c>
      <c r="I11" s="73">
        <v>1437.5</v>
      </c>
      <c r="J11" s="68"/>
    </row>
    <row r="12" spans="1:12" ht="90" x14ac:dyDescent="0.25">
      <c r="A12" s="61" t="s">
        <v>35</v>
      </c>
      <c r="B12" s="62" t="s">
        <v>57</v>
      </c>
      <c r="C12" s="61" t="s">
        <v>58</v>
      </c>
      <c r="D12" s="4" t="s">
        <v>55</v>
      </c>
      <c r="E12" s="62" t="s">
        <v>22</v>
      </c>
      <c r="F12" s="6" t="s">
        <v>59</v>
      </c>
      <c r="G12" s="64">
        <v>4063.96</v>
      </c>
      <c r="H12" s="73">
        <v>1677.99</v>
      </c>
      <c r="I12" s="73">
        <v>2415</v>
      </c>
      <c r="J12" s="68"/>
    </row>
    <row r="13" spans="1:12" ht="49.5" customHeight="1" x14ac:dyDescent="0.25">
      <c r="A13" s="61" t="s">
        <v>62</v>
      </c>
      <c r="B13" s="62" t="s">
        <v>63</v>
      </c>
      <c r="C13" s="62" t="s">
        <v>64</v>
      </c>
      <c r="D13" s="29" t="s">
        <v>65</v>
      </c>
      <c r="E13" s="62" t="s">
        <v>22</v>
      </c>
      <c r="F13" s="69">
        <v>20000</v>
      </c>
      <c r="G13" s="69">
        <v>4390.05</v>
      </c>
      <c r="H13" s="69">
        <v>5836.48</v>
      </c>
      <c r="I13" s="66">
        <v>1150</v>
      </c>
      <c r="J13" s="66">
        <v>0</v>
      </c>
    </row>
    <row r="14" spans="1:12" ht="60" customHeight="1" x14ac:dyDescent="0.25">
      <c r="A14" s="78" t="s">
        <v>6</v>
      </c>
      <c r="B14" s="61" t="s">
        <v>66</v>
      </c>
      <c r="C14" s="61" t="s">
        <v>7</v>
      </c>
      <c r="D14" s="61" t="s">
        <v>67</v>
      </c>
      <c r="E14" s="62" t="s">
        <v>8</v>
      </c>
      <c r="F14" s="66" t="s">
        <v>9</v>
      </c>
      <c r="G14" s="79">
        <v>11619.97</v>
      </c>
      <c r="H14" s="80">
        <f>7632+4151.65</f>
        <v>11783.65</v>
      </c>
      <c r="I14" s="66">
        <v>2002.83</v>
      </c>
      <c r="J14" s="72"/>
    </row>
    <row r="15" spans="1:12" ht="55.7" customHeight="1" x14ac:dyDescent="0.25">
      <c r="A15" s="78" t="s">
        <v>31</v>
      </c>
      <c r="B15" s="61" t="s">
        <v>66</v>
      </c>
      <c r="C15" s="61" t="s">
        <v>16</v>
      </c>
      <c r="D15" s="61" t="s">
        <v>67</v>
      </c>
      <c r="E15" s="62" t="s">
        <v>8</v>
      </c>
      <c r="F15" s="63" t="s">
        <v>17</v>
      </c>
      <c r="G15" s="79">
        <v>7591.61</v>
      </c>
      <c r="H15" s="80">
        <v>7795.89</v>
      </c>
      <c r="I15" s="80">
        <v>3426.87</v>
      </c>
      <c r="J15" s="65"/>
    </row>
    <row r="16" spans="1:12" ht="57" customHeight="1" x14ac:dyDescent="0.25">
      <c r="A16" s="61" t="s">
        <v>20</v>
      </c>
      <c r="B16" s="61" t="s">
        <v>66</v>
      </c>
      <c r="C16" s="61" t="s">
        <v>16</v>
      </c>
      <c r="D16" s="61" t="s">
        <v>67</v>
      </c>
      <c r="E16" s="62" t="s">
        <v>8</v>
      </c>
      <c r="F16" s="30" t="s">
        <v>17</v>
      </c>
      <c r="G16" s="79">
        <v>5307.77</v>
      </c>
      <c r="H16" s="80">
        <v>7591.61</v>
      </c>
      <c r="I16" s="80">
        <v>3426.87</v>
      </c>
      <c r="J16" s="68"/>
    </row>
    <row r="17" spans="1:10" ht="58.5" customHeight="1" x14ac:dyDescent="0.25">
      <c r="A17" s="61" t="s">
        <v>32</v>
      </c>
      <c r="B17" s="61" t="s">
        <v>66</v>
      </c>
      <c r="C17" s="61" t="s">
        <v>33</v>
      </c>
      <c r="D17" s="61" t="s">
        <v>67</v>
      </c>
      <c r="E17" s="62" t="s">
        <v>8</v>
      </c>
      <c r="F17" s="72"/>
      <c r="G17" s="72"/>
      <c r="H17" s="70"/>
      <c r="I17" s="70"/>
      <c r="J17" s="70"/>
    </row>
    <row r="18" spans="1:10" ht="56.25" customHeight="1" x14ac:dyDescent="0.25">
      <c r="A18" s="61" t="s">
        <v>34</v>
      </c>
      <c r="B18" s="61" t="s">
        <v>66</v>
      </c>
      <c r="C18" s="61" t="s">
        <v>33</v>
      </c>
      <c r="D18" s="61" t="s">
        <v>67</v>
      </c>
      <c r="E18" s="62" t="s">
        <v>8</v>
      </c>
      <c r="F18" s="72"/>
      <c r="G18" s="72"/>
      <c r="H18" s="72"/>
      <c r="I18" s="72"/>
      <c r="J18" s="72"/>
    </row>
    <row r="19" spans="1:10" ht="63" x14ac:dyDescent="0.25">
      <c r="A19" s="61" t="s">
        <v>60</v>
      </c>
      <c r="B19" s="62" t="s">
        <v>69</v>
      </c>
      <c r="C19" s="7" t="s">
        <v>70</v>
      </c>
      <c r="D19" s="8" t="s">
        <v>45</v>
      </c>
      <c r="E19" s="62" t="s">
        <v>13</v>
      </c>
      <c r="F19" s="5" t="s">
        <v>46</v>
      </c>
      <c r="G19" s="69">
        <v>3417.51</v>
      </c>
      <c r="H19" s="72"/>
      <c r="I19" s="72"/>
      <c r="J19" s="72"/>
    </row>
    <row r="20" spans="1:10" ht="42" customHeight="1" x14ac:dyDescent="0.25">
      <c r="A20" s="61" t="s">
        <v>71</v>
      </c>
      <c r="B20" s="62" t="s">
        <v>72</v>
      </c>
      <c r="C20" s="7" t="s">
        <v>73</v>
      </c>
      <c r="D20" s="8" t="s">
        <v>74</v>
      </c>
      <c r="E20" s="62" t="s">
        <v>22</v>
      </c>
      <c r="F20" s="81">
        <v>10000</v>
      </c>
      <c r="G20" s="82">
        <v>14610.35</v>
      </c>
      <c r="H20" s="82">
        <v>3569.72</v>
      </c>
      <c r="I20" s="32">
        <v>500</v>
      </c>
      <c r="J20" s="72"/>
    </row>
    <row r="21" spans="1:10" ht="30" x14ac:dyDescent="0.25">
      <c r="A21" s="61" t="s">
        <v>76</v>
      </c>
      <c r="B21" s="62" t="s">
        <v>77</v>
      </c>
      <c r="C21" s="7" t="s">
        <v>78</v>
      </c>
      <c r="D21" s="62" t="s">
        <v>30</v>
      </c>
      <c r="E21" s="62" t="s">
        <v>22</v>
      </c>
      <c r="F21" s="83">
        <v>20000</v>
      </c>
      <c r="G21" s="69">
        <v>24622.62</v>
      </c>
      <c r="H21" s="72"/>
      <c r="I21" s="72"/>
      <c r="J21" s="72"/>
    </row>
    <row r="22" spans="1:10" ht="47.25" x14ac:dyDescent="0.25">
      <c r="A22" s="61" t="s">
        <v>68</v>
      </c>
      <c r="B22" s="62" t="s">
        <v>79</v>
      </c>
      <c r="C22" s="7" t="s">
        <v>80</v>
      </c>
      <c r="D22" s="62" t="s">
        <v>81</v>
      </c>
      <c r="E22" s="62" t="s">
        <v>22</v>
      </c>
      <c r="F22" s="83" t="s">
        <v>82</v>
      </c>
      <c r="G22" s="82">
        <v>3663</v>
      </c>
      <c r="H22" s="82">
        <v>2220</v>
      </c>
      <c r="I22" s="72"/>
      <c r="J22" s="72"/>
    </row>
    <row r="23" spans="1:10" ht="63" x14ac:dyDescent="0.25">
      <c r="A23" s="84" t="s">
        <v>85</v>
      </c>
      <c r="B23" s="85" t="s">
        <v>84</v>
      </c>
      <c r="C23" s="38" t="s">
        <v>70</v>
      </c>
      <c r="D23" s="39" t="s">
        <v>45</v>
      </c>
      <c r="E23" s="86" t="s">
        <v>13</v>
      </c>
      <c r="F23" s="40" t="s">
        <v>46</v>
      </c>
      <c r="G23" s="87">
        <v>880.78</v>
      </c>
      <c r="H23" s="88"/>
      <c r="I23" s="74"/>
      <c r="J23" s="74"/>
    </row>
    <row r="24" spans="1:10" ht="71.25" customHeight="1" x14ac:dyDescent="0.25">
      <c r="A24" s="84" t="s">
        <v>86</v>
      </c>
      <c r="B24" s="89" t="s">
        <v>87</v>
      </c>
      <c r="C24" s="89" t="s">
        <v>88</v>
      </c>
      <c r="D24" s="12" t="s">
        <v>81</v>
      </c>
      <c r="E24" s="62" t="s">
        <v>22</v>
      </c>
      <c r="F24" s="90" t="s">
        <v>89</v>
      </c>
      <c r="G24" s="69">
        <v>11114.69</v>
      </c>
      <c r="H24" s="69">
        <v>12756.84</v>
      </c>
      <c r="I24" s="69">
        <v>690</v>
      </c>
      <c r="J24" s="66">
        <f>2500+375+2000+300+4232</f>
        <v>9407</v>
      </c>
    </row>
    <row r="25" spans="1:10" ht="71.25" customHeight="1" x14ac:dyDescent="0.25">
      <c r="A25" s="91" t="s">
        <v>6</v>
      </c>
      <c r="B25" s="91" t="s">
        <v>90</v>
      </c>
      <c r="C25" s="91" t="s">
        <v>11</v>
      </c>
      <c r="D25" s="91" t="s">
        <v>91</v>
      </c>
      <c r="E25" s="89" t="s">
        <v>13</v>
      </c>
      <c r="F25" s="92" t="s">
        <v>14</v>
      </c>
      <c r="G25" s="64">
        <v>5541.15</v>
      </c>
      <c r="H25" s="73">
        <f>2904.89+2911.75</f>
        <v>5816.6399999999994</v>
      </c>
      <c r="I25" s="73">
        <f>2250+22.44+2026.24+22.5</f>
        <v>4321.18</v>
      </c>
      <c r="J25" s="72"/>
    </row>
    <row r="26" spans="1:10" ht="71.25" customHeight="1" x14ac:dyDescent="0.25">
      <c r="A26" s="91" t="s">
        <v>92</v>
      </c>
      <c r="B26" s="91" t="s">
        <v>90</v>
      </c>
      <c r="C26" s="91" t="s">
        <v>18</v>
      </c>
      <c r="D26" s="91" t="s">
        <v>91</v>
      </c>
      <c r="E26" s="89" t="s">
        <v>13</v>
      </c>
      <c r="F26" s="93" t="s">
        <v>19</v>
      </c>
      <c r="G26" s="80">
        <v>3082.48</v>
      </c>
      <c r="H26" s="93">
        <v>2559.17</v>
      </c>
      <c r="I26" s="93">
        <f>1016.72+901.64</f>
        <v>1918.3600000000001</v>
      </c>
      <c r="J26" s="72"/>
    </row>
    <row r="27" spans="1:10" ht="71.25" customHeight="1" x14ac:dyDescent="0.25">
      <c r="A27" s="91" t="s">
        <v>93</v>
      </c>
      <c r="B27" s="91" t="s">
        <v>90</v>
      </c>
      <c r="C27" s="91" t="s">
        <v>11</v>
      </c>
      <c r="D27" s="91" t="s">
        <v>91</v>
      </c>
      <c r="E27" s="89" t="s">
        <v>13</v>
      </c>
      <c r="F27" s="93" t="s">
        <v>94</v>
      </c>
      <c r="G27" s="68"/>
      <c r="H27" s="68"/>
      <c r="I27" s="93">
        <f>4404.37+893.15</f>
        <v>5297.5199999999995</v>
      </c>
      <c r="J27" s="68"/>
    </row>
    <row r="28" spans="1:10" ht="85.5" customHeight="1" x14ac:dyDescent="0.25">
      <c r="A28" s="14" t="s">
        <v>75</v>
      </c>
      <c r="B28" s="14" t="s">
        <v>96</v>
      </c>
      <c r="C28" s="13" t="s">
        <v>95</v>
      </c>
      <c r="D28" s="89" t="s">
        <v>30</v>
      </c>
      <c r="E28" s="62" t="s">
        <v>22</v>
      </c>
      <c r="F28" s="15">
        <v>2000</v>
      </c>
      <c r="G28" s="80">
        <v>2382.08</v>
      </c>
      <c r="H28" s="68"/>
      <c r="I28" s="68"/>
      <c r="J28" s="68"/>
    </row>
    <row r="29" spans="1:10" ht="85.5" customHeight="1" x14ac:dyDescent="0.25">
      <c r="A29" s="14" t="s">
        <v>97</v>
      </c>
      <c r="B29" s="14" t="s">
        <v>99</v>
      </c>
      <c r="C29" s="13" t="s">
        <v>100</v>
      </c>
      <c r="D29" s="89" t="s">
        <v>98</v>
      </c>
      <c r="E29" s="62" t="s">
        <v>22</v>
      </c>
      <c r="F29" s="15">
        <v>3000</v>
      </c>
      <c r="G29" s="32">
        <v>0</v>
      </c>
      <c r="H29" s="32">
        <v>2537.6</v>
      </c>
      <c r="I29" s="16"/>
      <c r="J29" s="16"/>
    </row>
    <row r="30" spans="1:10" ht="95.45" customHeight="1" x14ac:dyDescent="0.25">
      <c r="A30" s="14" t="s">
        <v>156</v>
      </c>
      <c r="B30" s="17" t="s">
        <v>123</v>
      </c>
      <c r="C30" s="18" t="s">
        <v>390</v>
      </c>
      <c r="D30" s="94" t="s">
        <v>30</v>
      </c>
      <c r="E30" s="95" t="s">
        <v>22</v>
      </c>
      <c r="F30" s="19" t="s">
        <v>124</v>
      </c>
      <c r="G30" s="80">
        <v>11000</v>
      </c>
      <c r="H30" s="73">
        <v>2800</v>
      </c>
      <c r="I30" s="68"/>
      <c r="J30" s="68"/>
    </row>
    <row r="31" spans="1:10" ht="95.45" customHeight="1" x14ac:dyDescent="0.25">
      <c r="A31" s="14" t="s">
        <v>101</v>
      </c>
      <c r="B31" s="14" t="s">
        <v>216</v>
      </c>
      <c r="C31" s="13" t="s">
        <v>105</v>
      </c>
      <c r="D31" s="89" t="s">
        <v>217</v>
      </c>
      <c r="E31" s="95" t="s">
        <v>22</v>
      </c>
      <c r="F31" s="15" t="s">
        <v>218</v>
      </c>
      <c r="G31" s="80">
        <v>2329.6</v>
      </c>
      <c r="H31" s="80">
        <v>2123.6</v>
      </c>
      <c r="I31" s="16"/>
      <c r="J31" s="16"/>
    </row>
    <row r="32" spans="1:10" ht="95.45" customHeight="1" x14ac:dyDescent="0.25">
      <c r="A32" s="17" t="s">
        <v>104</v>
      </c>
      <c r="B32" s="17" t="s">
        <v>102</v>
      </c>
      <c r="C32" s="21" t="s">
        <v>103</v>
      </c>
      <c r="D32" s="22" t="s">
        <v>45</v>
      </c>
      <c r="E32" s="94" t="s">
        <v>13</v>
      </c>
      <c r="F32" s="19" t="s">
        <v>106</v>
      </c>
      <c r="G32" s="20"/>
      <c r="H32" s="20"/>
      <c r="I32" s="16"/>
      <c r="J32" s="16"/>
    </row>
    <row r="33" spans="1:10" ht="95.45" customHeight="1" x14ac:dyDescent="0.25">
      <c r="A33" s="14" t="s">
        <v>109</v>
      </c>
      <c r="B33" s="14" t="s">
        <v>110</v>
      </c>
      <c r="C33" s="23" t="s">
        <v>111</v>
      </c>
      <c r="D33" s="12" t="s">
        <v>112</v>
      </c>
      <c r="E33" s="89" t="s">
        <v>107</v>
      </c>
      <c r="F33" s="15" t="s">
        <v>108</v>
      </c>
      <c r="G33" s="80">
        <v>2306.6</v>
      </c>
      <c r="H33" s="80">
        <v>3793</v>
      </c>
      <c r="I33" s="16"/>
      <c r="J33" s="16"/>
    </row>
    <row r="34" spans="1:10" ht="95.45" customHeight="1" x14ac:dyDescent="0.25">
      <c r="A34" s="49" t="s">
        <v>113</v>
      </c>
      <c r="B34" s="14" t="s">
        <v>114</v>
      </c>
      <c r="C34" s="24" t="s">
        <v>115</v>
      </c>
      <c r="D34" s="22" t="s">
        <v>116</v>
      </c>
      <c r="E34" s="94" t="s">
        <v>22</v>
      </c>
      <c r="F34" s="19" t="s">
        <v>117</v>
      </c>
      <c r="G34" s="69">
        <v>19232.599999999999</v>
      </c>
      <c r="H34" s="32">
        <v>10277.469999999999</v>
      </c>
      <c r="I34" s="32">
        <f>1359.76+827.68+1146.75+389.89+1700.75+289.93+584.5+104.44+690+155.65+517.5+86.65+528+69.81+3556.95+249.9</f>
        <v>12258.159999999998</v>
      </c>
      <c r="J34" s="50">
        <f>511+115.57+338.5+70.9+673.5+166.68+243.75+108.33+1051.63+352.89+880+683.24</f>
        <v>5195.99</v>
      </c>
    </row>
    <row r="35" spans="1:10" ht="95.45" customHeight="1" x14ac:dyDescent="0.25">
      <c r="A35" s="49" t="s">
        <v>118</v>
      </c>
      <c r="B35" s="14" t="s">
        <v>119</v>
      </c>
      <c r="C35" s="89" t="s">
        <v>120</v>
      </c>
      <c r="D35" s="12" t="s">
        <v>61</v>
      </c>
      <c r="E35" s="89" t="s">
        <v>13</v>
      </c>
      <c r="F35" s="90" t="s">
        <v>37</v>
      </c>
      <c r="G35" s="20"/>
      <c r="H35" s="69">
        <v>200</v>
      </c>
      <c r="I35" s="16"/>
      <c r="J35" s="16"/>
    </row>
    <row r="36" spans="1:10" ht="95.45" customHeight="1" x14ac:dyDescent="0.25">
      <c r="A36" s="51" t="s">
        <v>148</v>
      </c>
      <c r="B36" s="17" t="s">
        <v>149</v>
      </c>
      <c r="C36" s="94" t="s">
        <v>150</v>
      </c>
      <c r="D36" s="94" t="s">
        <v>30</v>
      </c>
      <c r="E36" s="94" t="s">
        <v>22</v>
      </c>
      <c r="F36" s="96">
        <v>4600</v>
      </c>
      <c r="G36" s="20"/>
      <c r="H36" s="73">
        <v>5892.6</v>
      </c>
      <c r="I36" s="16"/>
      <c r="J36" s="16"/>
    </row>
    <row r="37" spans="1:10" ht="95.45" customHeight="1" x14ac:dyDescent="0.25">
      <c r="A37" s="17" t="s">
        <v>276</v>
      </c>
      <c r="B37" s="17" t="s">
        <v>121</v>
      </c>
      <c r="C37" s="94" t="s">
        <v>122</v>
      </c>
      <c r="D37" s="94" t="s">
        <v>30</v>
      </c>
      <c r="E37" s="94" t="s">
        <v>22</v>
      </c>
      <c r="F37" s="96">
        <v>1396</v>
      </c>
      <c r="G37" s="20"/>
      <c r="H37" s="15">
        <v>2032</v>
      </c>
      <c r="I37" s="20"/>
      <c r="J37" s="20"/>
    </row>
    <row r="38" spans="1:10" ht="95.45" customHeight="1" x14ac:dyDescent="0.25">
      <c r="A38" s="14" t="s">
        <v>184</v>
      </c>
      <c r="B38" s="91" t="s">
        <v>126</v>
      </c>
      <c r="C38" s="14" t="s">
        <v>125</v>
      </c>
      <c r="D38" s="89" t="s">
        <v>127</v>
      </c>
      <c r="E38" s="89" t="s">
        <v>22</v>
      </c>
      <c r="F38" s="90" t="s">
        <v>128</v>
      </c>
      <c r="G38" s="16"/>
      <c r="H38" s="32">
        <v>3450</v>
      </c>
      <c r="I38" s="68"/>
      <c r="J38" s="68"/>
    </row>
    <row r="39" spans="1:10" ht="95.45" customHeight="1" x14ac:dyDescent="0.25">
      <c r="A39" s="14" t="s">
        <v>359</v>
      </c>
      <c r="B39" s="91" t="s">
        <v>361</v>
      </c>
      <c r="C39" s="91" t="s">
        <v>360</v>
      </c>
      <c r="D39" s="89" t="s">
        <v>362</v>
      </c>
      <c r="E39" s="89" t="s">
        <v>22</v>
      </c>
      <c r="F39" s="90">
        <v>500</v>
      </c>
      <c r="G39" s="16"/>
      <c r="H39" s="44"/>
      <c r="I39" s="32">
        <v>500</v>
      </c>
      <c r="J39" s="68"/>
    </row>
    <row r="40" spans="1:10" ht="95.45" customHeight="1" x14ac:dyDescent="0.25">
      <c r="A40" s="14" t="s">
        <v>155</v>
      </c>
      <c r="B40" s="91" t="s">
        <v>132</v>
      </c>
      <c r="C40" s="91" t="s">
        <v>133</v>
      </c>
      <c r="D40" s="94" t="s">
        <v>30</v>
      </c>
      <c r="E40" s="89" t="s">
        <v>22</v>
      </c>
      <c r="F40" s="90" t="s">
        <v>134</v>
      </c>
      <c r="G40" s="69">
        <v>3593.82</v>
      </c>
      <c r="H40" s="16"/>
      <c r="I40" s="16"/>
      <c r="J40" s="16"/>
    </row>
    <row r="41" spans="1:10" ht="95.45" customHeight="1" x14ac:dyDescent="0.25">
      <c r="A41" s="49" t="s">
        <v>154</v>
      </c>
      <c r="B41" s="14" t="s">
        <v>136</v>
      </c>
      <c r="C41" s="14" t="s">
        <v>135</v>
      </c>
      <c r="D41" s="94" t="s">
        <v>30</v>
      </c>
      <c r="E41" s="89" t="s">
        <v>22</v>
      </c>
      <c r="F41" s="90">
        <v>2500</v>
      </c>
      <c r="G41" s="69">
        <v>5718.65</v>
      </c>
      <c r="H41" s="69">
        <v>2567.0300000000002</v>
      </c>
      <c r="I41" s="16"/>
      <c r="J41" s="16"/>
    </row>
    <row r="42" spans="1:10" ht="95.45" customHeight="1" x14ac:dyDescent="0.25">
      <c r="A42" s="78" t="s">
        <v>130</v>
      </c>
      <c r="B42" s="95" t="s">
        <v>131</v>
      </c>
      <c r="C42" s="21" t="s">
        <v>391</v>
      </c>
      <c r="D42" s="11" t="s">
        <v>45</v>
      </c>
      <c r="E42" s="95" t="s">
        <v>13</v>
      </c>
      <c r="F42" s="25" t="s">
        <v>46</v>
      </c>
      <c r="G42" s="20"/>
      <c r="H42" s="69">
        <v>455.72</v>
      </c>
      <c r="I42" s="16"/>
      <c r="J42" s="16"/>
    </row>
    <row r="43" spans="1:10" ht="95.45" customHeight="1" x14ac:dyDescent="0.25">
      <c r="A43" s="14" t="s">
        <v>153</v>
      </c>
      <c r="B43" s="14" t="s">
        <v>137</v>
      </c>
      <c r="C43" s="23" t="s">
        <v>138</v>
      </c>
      <c r="D43" s="89" t="s">
        <v>30</v>
      </c>
      <c r="E43" s="89" t="s">
        <v>22</v>
      </c>
      <c r="F43" s="26" t="s">
        <v>139</v>
      </c>
      <c r="G43" s="69">
        <v>19522.75</v>
      </c>
      <c r="H43" s="16"/>
      <c r="I43" s="16"/>
      <c r="J43" s="16"/>
    </row>
    <row r="44" spans="1:10" ht="95.45" customHeight="1" x14ac:dyDescent="0.25">
      <c r="A44" s="91" t="s">
        <v>141</v>
      </c>
      <c r="B44" s="89" t="s">
        <v>142</v>
      </c>
      <c r="C44" s="23" t="s">
        <v>391</v>
      </c>
      <c r="D44" s="12" t="s">
        <v>45</v>
      </c>
      <c r="E44" s="89" t="s">
        <v>13</v>
      </c>
      <c r="F44" s="26" t="s">
        <v>46</v>
      </c>
      <c r="G44" s="16"/>
      <c r="H44" s="69">
        <v>800</v>
      </c>
      <c r="I44" s="16"/>
      <c r="J44" s="16"/>
    </row>
    <row r="45" spans="1:10" ht="95.45" customHeight="1" x14ac:dyDescent="0.25">
      <c r="A45" s="91" t="s">
        <v>168</v>
      </c>
      <c r="B45" s="89" t="s">
        <v>169</v>
      </c>
      <c r="C45" s="23" t="s">
        <v>173</v>
      </c>
      <c r="D45" s="89" t="s">
        <v>30</v>
      </c>
      <c r="E45" s="89" t="s">
        <v>22</v>
      </c>
      <c r="F45" s="26" t="s">
        <v>174</v>
      </c>
      <c r="G45" s="16"/>
      <c r="H45" s="69">
        <v>416</v>
      </c>
      <c r="I45" s="16"/>
      <c r="J45" s="16"/>
    </row>
    <row r="46" spans="1:10" ht="95.45" customHeight="1" x14ac:dyDescent="0.25">
      <c r="A46" s="91" t="s">
        <v>154</v>
      </c>
      <c r="B46" s="89" t="s">
        <v>170</v>
      </c>
      <c r="C46" s="23" t="s">
        <v>171</v>
      </c>
      <c r="D46" s="89" t="s">
        <v>30</v>
      </c>
      <c r="E46" s="89" t="s">
        <v>22</v>
      </c>
      <c r="F46" s="26" t="s">
        <v>172</v>
      </c>
      <c r="G46" s="16"/>
      <c r="H46" s="73">
        <v>1457.35</v>
      </c>
      <c r="I46" s="16"/>
      <c r="J46" s="16"/>
    </row>
    <row r="47" spans="1:10" ht="95.45" customHeight="1" x14ac:dyDescent="0.25">
      <c r="A47" s="91" t="s">
        <v>143</v>
      </c>
      <c r="B47" s="89" t="s">
        <v>144</v>
      </c>
      <c r="C47" s="23" t="s">
        <v>145</v>
      </c>
      <c r="D47" s="89" t="s">
        <v>147</v>
      </c>
      <c r="E47" s="89" t="s">
        <v>22</v>
      </c>
      <c r="F47" s="26" t="s">
        <v>146</v>
      </c>
      <c r="G47" s="16"/>
      <c r="H47" s="73">
        <v>15000</v>
      </c>
      <c r="I47" s="16"/>
      <c r="J47" s="16"/>
    </row>
    <row r="48" spans="1:10" ht="116.25" customHeight="1" x14ac:dyDescent="0.25">
      <c r="A48" s="91" t="s">
        <v>191</v>
      </c>
      <c r="B48" s="89" t="s">
        <v>192</v>
      </c>
      <c r="C48" s="23" t="s">
        <v>193</v>
      </c>
      <c r="D48" s="89" t="s">
        <v>30</v>
      </c>
      <c r="E48" s="89" t="s">
        <v>22</v>
      </c>
      <c r="F48" s="73">
        <v>17800</v>
      </c>
      <c r="G48" s="16"/>
      <c r="H48" s="32">
        <v>9400</v>
      </c>
      <c r="I48" s="32">
        <v>2200</v>
      </c>
      <c r="J48" s="15">
        <v>2200</v>
      </c>
    </row>
    <row r="49" spans="1:10" ht="45.2" customHeight="1" x14ac:dyDescent="0.25">
      <c r="A49" s="97" t="s">
        <v>47</v>
      </c>
      <c r="B49" s="98" t="s">
        <v>158</v>
      </c>
      <c r="C49" s="98" t="s">
        <v>151</v>
      </c>
      <c r="D49" s="98" t="s">
        <v>152</v>
      </c>
      <c r="E49" s="98" t="s">
        <v>22</v>
      </c>
      <c r="F49" s="99">
        <v>12000</v>
      </c>
      <c r="G49" s="31"/>
      <c r="H49" s="74"/>
      <c r="I49" s="77">
        <f>4000+476.3</f>
        <v>4476.3</v>
      </c>
      <c r="J49" s="77">
        <v>0</v>
      </c>
    </row>
    <row r="50" spans="1:10" ht="47.25" customHeight="1" x14ac:dyDescent="0.25">
      <c r="A50" s="61" t="s">
        <v>36</v>
      </c>
      <c r="B50" s="62" t="s">
        <v>166</v>
      </c>
      <c r="C50" s="62" t="s">
        <v>167</v>
      </c>
      <c r="D50" s="62" t="s">
        <v>164</v>
      </c>
      <c r="E50" s="62" t="s">
        <v>22</v>
      </c>
      <c r="F50" s="69" t="s">
        <v>163</v>
      </c>
      <c r="G50" s="69">
        <v>1138.1099999999999</v>
      </c>
      <c r="H50" s="32">
        <v>22849.82</v>
      </c>
      <c r="I50" s="32">
        <f>6003+15490+1004.64+2139</f>
        <v>24636.639999999999</v>
      </c>
      <c r="J50" s="20"/>
    </row>
    <row r="51" spans="1:10" ht="60" x14ac:dyDescent="0.25">
      <c r="A51" s="61" t="s">
        <v>39</v>
      </c>
      <c r="B51" s="62" t="s">
        <v>162</v>
      </c>
      <c r="C51" s="62" t="s">
        <v>165</v>
      </c>
      <c r="D51" s="62" t="s">
        <v>164</v>
      </c>
      <c r="E51" s="62" t="s">
        <v>22</v>
      </c>
      <c r="F51" s="69" t="s">
        <v>163</v>
      </c>
      <c r="G51" s="16"/>
      <c r="H51" s="32">
        <v>14591.2</v>
      </c>
      <c r="I51" s="32">
        <f>5750+1725+1725+3680+4600+463.75</f>
        <v>17943.75</v>
      </c>
      <c r="J51" s="32">
        <v>0</v>
      </c>
    </row>
    <row r="52" spans="1:10" ht="45" x14ac:dyDescent="0.25">
      <c r="A52" s="61" t="s">
        <v>157</v>
      </c>
      <c r="B52" s="62" t="s">
        <v>159</v>
      </c>
      <c r="C52" s="62" t="s">
        <v>160</v>
      </c>
      <c r="D52" s="62" t="s">
        <v>30</v>
      </c>
      <c r="E52" s="62" t="s">
        <v>22</v>
      </c>
      <c r="F52" s="69" t="s">
        <v>161</v>
      </c>
      <c r="G52" s="16"/>
      <c r="H52" s="32">
        <v>6370.93</v>
      </c>
      <c r="I52" s="16"/>
      <c r="J52" s="16"/>
    </row>
    <row r="53" spans="1:10" ht="78" customHeight="1" x14ac:dyDescent="0.25">
      <c r="A53" s="78" t="s">
        <v>178</v>
      </c>
      <c r="B53" s="95" t="s">
        <v>176</v>
      </c>
      <c r="C53" s="95" t="s">
        <v>175</v>
      </c>
      <c r="D53" s="95" t="s">
        <v>30</v>
      </c>
      <c r="E53" s="95" t="s">
        <v>22</v>
      </c>
      <c r="F53" s="100" t="s">
        <v>177</v>
      </c>
      <c r="G53" s="20"/>
      <c r="H53" s="32">
        <v>4160</v>
      </c>
      <c r="I53" s="16"/>
      <c r="J53" s="16"/>
    </row>
    <row r="54" spans="1:10" ht="63" x14ac:dyDescent="0.25">
      <c r="A54" s="91" t="s">
        <v>179</v>
      </c>
      <c r="B54" s="101" t="s">
        <v>181</v>
      </c>
      <c r="C54" s="23" t="s">
        <v>391</v>
      </c>
      <c r="D54" s="12" t="s">
        <v>45</v>
      </c>
      <c r="E54" s="89" t="s">
        <v>13</v>
      </c>
      <c r="F54" s="26" t="s">
        <v>46</v>
      </c>
      <c r="G54" s="16"/>
      <c r="H54" s="16"/>
      <c r="I54" s="15">
        <v>600</v>
      </c>
      <c r="J54" s="16"/>
    </row>
    <row r="55" spans="1:10" ht="62.25" customHeight="1" x14ac:dyDescent="0.25">
      <c r="A55" s="91" t="s">
        <v>356</v>
      </c>
      <c r="B55" s="101" t="s">
        <v>358</v>
      </c>
      <c r="C55" s="23" t="s">
        <v>357</v>
      </c>
      <c r="D55" s="12" t="s">
        <v>30</v>
      </c>
      <c r="E55" s="89" t="s">
        <v>13</v>
      </c>
      <c r="F55" s="99">
        <v>10000</v>
      </c>
      <c r="G55" s="16"/>
      <c r="H55" s="16"/>
      <c r="I55" s="15">
        <v>9949.42</v>
      </c>
      <c r="J55" s="16"/>
    </row>
    <row r="56" spans="1:10" ht="63" x14ac:dyDescent="0.25">
      <c r="A56" s="91" t="s">
        <v>180</v>
      </c>
      <c r="B56" s="101" t="s">
        <v>181</v>
      </c>
      <c r="C56" s="23" t="s">
        <v>391</v>
      </c>
      <c r="D56" s="12" t="s">
        <v>45</v>
      </c>
      <c r="E56" s="89" t="s">
        <v>13</v>
      </c>
      <c r="F56" s="26" t="s">
        <v>46</v>
      </c>
      <c r="G56" s="16"/>
      <c r="H56" s="16"/>
      <c r="I56" s="15">
        <v>600</v>
      </c>
      <c r="J56" s="16"/>
    </row>
    <row r="57" spans="1:10" ht="63" x14ac:dyDescent="0.25">
      <c r="A57" s="91" t="s">
        <v>188</v>
      </c>
      <c r="B57" s="101" t="s">
        <v>189</v>
      </c>
      <c r="C57" s="23" t="s">
        <v>190</v>
      </c>
      <c r="D57" s="89" t="s">
        <v>30</v>
      </c>
      <c r="E57" s="95" t="s">
        <v>22</v>
      </c>
      <c r="F57" s="73">
        <v>5881</v>
      </c>
      <c r="G57" s="16"/>
      <c r="H57" s="32">
        <v>7128.4</v>
      </c>
      <c r="I57" s="16"/>
      <c r="J57" s="16"/>
    </row>
    <row r="58" spans="1:10" ht="78.75" x14ac:dyDescent="0.25">
      <c r="A58" s="91" t="s">
        <v>194</v>
      </c>
      <c r="B58" s="101" t="s">
        <v>195</v>
      </c>
      <c r="C58" s="23" t="s">
        <v>196</v>
      </c>
      <c r="D58" s="89" t="s">
        <v>30</v>
      </c>
      <c r="E58" s="89" t="s">
        <v>22</v>
      </c>
      <c r="F58" s="73">
        <v>420</v>
      </c>
      <c r="G58" s="16"/>
      <c r="H58" s="32">
        <v>512.4</v>
      </c>
      <c r="I58" s="16"/>
      <c r="J58" s="16"/>
    </row>
    <row r="59" spans="1:10" ht="55.7" customHeight="1" x14ac:dyDescent="0.25">
      <c r="A59" s="91" t="s">
        <v>197</v>
      </c>
      <c r="B59" s="89" t="s">
        <v>198</v>
      </c>
      <c r="C59" s="89" t="s">
        <v>199</v>
      </c>
      <c r="D59" s="89" t="s">
        <v>30</v>
      </c>
      <c r="E59" s="89" t="s">
        <v>22</v>
      </c>
      <c r="F59" s="73">
        <v>2650</v>
      </c>
      <c r="G59" s="16"/>
      <c r="H59" s="32">
        <v>3378.49</v>
      </c>
      <c r="I59" s="32">
        <v>0</v>
      </c>
      <c r="J59" s="113">
        <v>0</v>
      </c>
    </row>
    <row r="60" spans="1:10" ht="99.2" customHeight="1" x14ac:dyDescent="0.25">
      <c r="A60" s="91" t="s">
        <v>201</v>
      </c>
      <c r="B60" s="89" t="s">
        <v>202</v>
      </c>
      <c r="C60" s="89" t="s">
        <v>200</v>
      </c>
      <c r="D60" s="89" t="s">
        <v>30</v>
      </c>
      <c r="E60" s="89" t="s">
        <v>129</v>
      </c>
      <c r="F60" s="73" t="s">
        <v>203</v>
      </c>
      <c r="G60" s="16"/>
      <c r="H60" s="32">
        <v>22400</v>
      </c>
      <c r="I60" s="32">
        <f>10500+10500</f>
        <v>21000</v>
      </c>
      <c r="J60" s="16"/>
    </row>
    <row r="61" spans="1:10" ht="99.2" customHeight="1" x14ac:dyDescent="0.25">
      <c r="A61" s="91" t="s">
        <v>205</v>
      </c>
      <c r="B61" s="89" t="s">
        <v>204</v>
      </c>
      <c r="C61" s="89" t="s">
        <v>207</v>
      </c>
      <c r="D61" s="89" t="s">
        <v>30</v>
      </c>
      <c r="E61" s="89" t="s">
        <v>22</v>
      </c>
      <c r="F61" s="73" t="s">
        <v>206</v>
      </c>
      <c r="G61" s="16"/>
      <c r="H61" s="16"/>
      <c r="I61" s="15">
        <f>2800+5000-400</f>
        <v>7400</v>
      </c>
      <c r="J61" s="15">
        <f>7600+7600-7600</f>
        <v>7600</v>
      </c>
    </row>
    <row r="62" spans="1:10" ht="132" customHeight="1" x14ac:dyDescent="0.25">
      <c r="A62" s="91" t="s">
        <v>97</v>
      </c>
      <c r="B62" s="89" t="s">
        <v>210</v>
      </c>
      <c r="C62" s="89" t="s">
        <v>209</v>
      </c>
      <c r="D62" s="89" t="s">
        <v>208</v>
      </c>
      <c r="E62" s="89" t="s">
        <v>22</v>
      </c>
      <c r="F62" s="73">
        <v>7000</v>
      </c>
      <c r="G62" s="16"/>
      <c r="H62" s="16"/>
      <c r="I62" s="15">
        <f>900+900+900+762</f>
        <v>3462</v>
      </c>
      <c r="J62" s="15">
        <f>900+228</f>
        <v>1128</v>
      </c>
    </row>
    <row r="63" spans="1:10" ht="138" customHeight="1" x14ac:dyDescent="0.25">
      <c r="A63" s="91" t="s">
        <v>212</v>
      </c>
      <c r="B63" s="89" t="s">
        <v>211</v>
      </c>
      <c r="C63" s="89" t="s">
        <v>213</v>
      </c>
      <c r="D63" s="89" t="s">
        <v>214</v>
      </c>
      <c r="E63" s="89" t="s">
        <v>22</v>
      </c>
      <c r="F63" s="89" t="s">
        <v>215</v>
      </c>
      <c r="G63" s="16"/>
      <c r="H63" s="16"/>
      <c r="I63" s="15">
        <f>11040.97+341.13+341.13-341.13+450</f>
        <v>11832.099999999999</v>
      </c>
      <c r="J63" s="50">
        <f>148.68</f>
        <v>148.68</v>
      </c>
    </row>
    <row r="64" spans="1:10" ht="75.75" customHeight="1" x14ac:dyDescent="0.25">
      <c r="A64" s="91" t="s">
        <v>220</v>
      </c>
      <c r="B64" s="89" t="s">
        <v>219</v>
      </c>
      <c r="C64" s="23" t="s">
        <v>221</v>
      </c>
      <c r="D64" s="89" t="s">
        <v>30</v>
      </c>
      <c r="E64" s="89" t="s">
        <v>22</v>
      </c>
      <c r="F64" s="73">
        <v>700</v>
      </c>
      <c r="G64" s="16"/>
      <c r="H64" s="32">
        <v>758.96</v>
      </c>
      <c r="I64" s="16"/>
      <c r="J64" s="16"/>
    </row>
    <row r="65" spans="1:1014" ht="195" customHeight="1" x14ac:dyDescent="0.25">
      <c r="A65" s="91" t="s">
        <v>222</v>
      </c>
      <c r="B65" s="89" t="s">
        <v>223</v>
      </c>
      <c r="C65" s="23" t="s">
        <v>224</v>
      </c>
      <c r="D65" s="89" t="s">
        <v>226</v>
      </c>
      <c r="E65" s="89" t="s">
        <v>22</v>
      </c>
      <c r="F65" s="73" t="s">
        <v>225</v>
      </c>
      <c r="G65" s="16"/>
      <c r="H65" s="16"/>
      <c r="I65" s="15">
        <f>2492.63+782+2239.63+935</f>
        <v>6449.26</v>
      </c>
      <c r="J65" s="16"/>
    </row>
    <row r="66" spans="1:1014" ht="152.25" customHeight="1" x14ac:dyDescent="0.25">
      <c r="A66" s="14" t="s">
        <v>154</v>
      </c>
      <c r="B66" s="89" t="s">
        <v>227</v>
      </c>
      <c r="C66" s="23" t="s">
        <v>228</v>
      </c>
      <c r="D66" s="89" t="s">
        <v>229</v>
      </c>
      <c r="E66" s="89" t="s">
        <v>22</v>
      </c>
      <c r="F66" s="73" t="s">
        <v>230</v>
      </c>
      <c r="G66" s="16"/>
      <c r="H66" s="32">
        <f>825.25+140.39</f>
        <v>965.64</v>
      </c>
      <c r="I66" s="16"/>
      <c r="J66" s="50">
        <f>1090.64+2+9.98+489.4</f>
        <v>1592.02</v>
      </c>
    </row>
    <row r="67" spans="1:1014" ht="104.25" customHeight="1" x14ac:dyDescent="0.25">
      <c r="A67" s="14" t="s">
        <v>233</v>
      </c>
      <c r="B67" s="89" t="s">
        <v>231</v>
      </c>
      <c r="C67" s="23" t="s">
        <v>232</v>
      </c>
      <c r="D67" s="89" t="s">
        <v>30</v>
      </c>
      <c r="E67" s="89" t="s">
        <v>22</v>
      </c>
      <c r="F67" s="73">
        <v>8820</v>
      </c>
      <c r="G67" s="16"/>
      <c r="H67" s="16"/>
      <c r="I67" s="15">
        <f>7560+1260+4408.06+3161</f>
        <v>16389.060000000001</v>
      </c>
      <c r="J67" s="50">
        <v>0</v>
      </c>
    </row>
    <row r="68" spans="1:1014" ht="90" customHeight="1" x14ac:dyDescent="0.25">
      <c r="A68" s="14" t="s">
        <v>6</v>
      </c>
      <c r="B68" s="61" t="s">
        <v>234</v>
      </c>
      <c r="C68" s="61" t="s">
        <v>7</v>
      </c>
      <c r="D68" s="61" t="s">
        <v>235</v>
      </c>
      <c r="E68" s="62" t="s">
        <v>8</v>
      </c>
      <c r="F68" s="66" t="s">
        <v>236</v>
      </c>
      <c r="G68" s="72"/>
      <c r="H68" s="72"/>
      <c r="I68" s="66">
        <f>1139.18+156.06+3150+134.5</f>
        <v>4579.74</v>
      </c>
      <c r="J68" s="66">
        <v>3195</v>
      </c>
    </row>
    <row r="69" spans="1:1014" ht="76.5" customHeight="1" x14ac:dyDescent="0.25">
      <c r="A69" s="14" t="s">
        <v>31</v>
      </c>
      <c r="B69" s="61" t="s">
        <v>234</v>
      </c>
      <c r="C69" s="61" t="s">
        <v>16</v>
      </c>
      <c r="D69" s="61" t="s">
        <v>235</v>
      </c>
      <c r="E69" s="62" t="s">
        <v>8</v>
      </c>
      <c r="F69" s="63" t="s">
        <v>237</v>
      </c>
      <c r="G69" s="72"/>
      <c r="H69" s="72"/>
      <c r="I69" s="66">
        <f>759.45+2093.16</f>
        <v>2852.6099999999997</v>
      </c>
      <c r="J69" s="66">
        <v>2166.84</v>
      </c>
      <c r="K69" s="3" t="s">
        <v>380</v>
      </c>
    </row>
    <row r="70" spans="1:1014" ht="72" customHeight="1" x14ac:dyDescent="0.25">
      <c r="A70" s="14" t="s">
        <v>20</v>
      </c>
      <c r="B70" s="61" t="s">
        <v>234</v>
      </c>
      <c r="C70" s="61" t="s">
        <v>16</v>
      </c>
      <c r="D70" s="61" t="s">
        <v>235</v>
      </c>
      <c r="E70" s="62" t="s">
        <v>8</v>
      </c>
      <c r="F70" s="63" t="s">
        <v>237</v>
      </c>
      <c r="G70" s="72"/>
      <c r="H70" s="72"/>
      <c r="I70" s="66">
        <f>2100+759.45</f>
        <v>2859.45</v>
      </c>
      <c r="J70" s="55">
        <f>2100+2100</f>
        <v>4200</v>
      </c>
    </row>
    <row r="71" spans="1:1014" ht="80.25" customHeight="1" x14ac:dyDescent="0.25">
      <c r="A71" s="61" t="s">
        <v>32</v>
      </c>
      <c r="B71" s="61" t="s">
        <v>234</v>
      </c>
      <c r="C71" s="61" t="s">
        <v>33</v>
      </c>
      <c r="D71" s="61" t="s">
        <v>235</v>
      </c>
      <c r="E71" s="62" t="s">
        <v>8</v>
      </c>
      <c r="F71" s="72"/>
      <c r="G71" s="72"/>
      <c r="H71" s="70"/>
      <c r="I71" s="70"/>
      <c r="J71" s="70"/>
    </row>
    <row r="72" spans="1:1014" ht="84" customHeight="1" x14ac:dyDescent="0.25">
      <c r="A72" s="78" t="s">
        <v>34</v>
      </c>
      <c r="B72" s="78" t="s">
        <v>234</v>
      </c>
      <c r="C72" s="78" t="s">
        <v>33</v>
      </c>
      <c r="D72" s="78" t="s">
        <v>235</v>
      </c>
      <c r="E72" s="95" t="s">
        <v>8</v>
      </c>
      <c r="F72" s="65"/>
      <c r="G72" s="65"/>
      <c r="H72" s="65"/>
      <c r="I72" s="65"/>
      <c r="J72" s="65"/>
    </row>
    <row r="73" spans="1:1014" ht="84" customHeight="1" x14ac:dyDescent="0.25">
      <c r="A73" s="78" t="s">
        <v>238</v>
      </c>
      <c r="B73" s="78" t="s">
        <v>239</v>
      </c>
      <c r="C73" s="78" t="s">
        <v>240</v>
      </c>
      <c r="D73" s="78" t="s">
        <v>30</v>
      </c>
      <c r="E73" s="95" t="s">
        <v>22</v>
      </c>
      <c r="F73" s="65" t="s">
        <v>241</v>
      </c>
      <c r="G73" s="65"/>
      <c r="H73" s="65"/>
      <c r="I73" s="66">
        <v>2500</v>
      </c>
      <c r="J73" s="102">
        <v>3000</v>
      </c>
    </row>
    <row r="74" spans="1:1014" ht="30" x14ac:dyDescent="0.25">
      <c r="A74" s="78" t="s">
        <v>35</v>
      </c>
      <c r="B74" s="62" t="s">
        <v>243</v>
      </c>
      <c r="C74" s="61" t="s">
        <v>41</v>
      </c>
      <c r="D74" s="4" t="s">
        <v>242</v>
      </c>
      <c r="E74" s="62" t="s">
        <v>22</v>
      </c>
      <c r="F74" s="28" t="s">
        <v>56</v>
      </c>
      <c r="G74" s="68"/>
      <c r="H74" s="68"/>
      <c r="I74" s="80">
        <f>1437.5+1437.5</f>
        <v>2875</v>
      </c>
      <c r="J74" s="93">
        <v>1437.5</v>
      </c>
    </row>
    <row r="75" spans="1:1014" ht="59.45" customHeight="1" x14ac:dyDescent="0.25">
      <c r="A75" s="78" t="s">
        <v>35</v>
      </c>
      <c r="B75" s="103" t="s">
        <v>253</v>
      </c>
      <c r="C75" s="104" t="s">
        <v>58</v>
      </c>
      <c r="D75" s="36" t="s">
        <v>242</v>
      </c>
      <c r="E75" s="105" t="s">
        <v>22</v>
      </c>
      <c r="F75" s="37" t="s">
        <v>254</v>
      </c>
      <c r="G75" s="68"/>
      <c r="H75" s="68"/>
      <c r="I75" s="80">
        <f>2185+1150</f>
        <v>3335</v>
      </c>
      <c r="J75" s="93">
        <f>2070+2875</f>
        <v>4945</v>
      </c>
    </row>
    <row r="76" spans="1:1014" ht="59.45" customHeight="1" x14ac:dyDescent="0.25">
      <c r="A76" s="78" t="s">
        <v>245</v>
      </c>
      <c r="B76" s="85" t="s">
        <v>244</v>
      </c>
      <c r="C76" s="106" t="s">
        <v>246</v>
      </c>
      <c r="D76" s="85" t="s">
        <v>30</v>
      </c>
      <c r="E76" s="85" t="s">
        <v>22</v>
      </c>
      <c r="F76" s="35" t="s">
        <v>247</v>
      </c>
      <c r="G76" s="107"/>
      <c r="H76" s="107"/>
      <c r="I76" s="87">
        <v>635</v>
      </c>
      <c r="J76" s="107"/>
    </row>
    <row r="77" spans="1:1014" ht="78.75" x14ac:dyDescent="0.25">
      <c r="A77" s="78" t="s">
        <v>249</v>
      </c>
      <c r="B77" s="89" t="s">
        <v>248</v>
      </c>
      <c r="C77" s="91" t="s">
        <v>250</v>
      </c>
      <c r="D77" s="33" t="s">
        <v>251</v>
      </c>
      <c r="E77" s="89" t="s">
        <v>22</v>
      </c>
      <c r="F77" s="34" t="s">
        <v>252</v>
      </c>
      <c r="G77" s="68"/>
      <c r="H77" s="68"/>
      <c r="I77" s="93">
        <f>2800+180+2800</f>
        <v>5780</v>
      </c>
      <c r="J77" s="93">
        <v>90</v>
      </c>
    </row>
    <row r="78" spans="1:1014" ht="53.25" customHeight="1" x14ac:dyDescent="0.25">
      <c r="A78" s="78" t="s">
        <v>255</v>
      </c>
      <c r="B78" s="85" t="s">
        <v>256</v>
      </c>
      <c r="C78" s="23" t="s">
        <v>111</v>
      </c>
      <c r="D78" s="85" t="s">
        <v>257</v>
      </c>
      <c r="E78" s="89" t="s">
        <v>22</v>
      </c>
      <c r="F78" s="85" t="s">
        <v>258</v>
      </c>
      <c r="G78" s="68"/>
      <c r="H78" s="68"/>
      <c r="I78" s="93">
        <f>619+100+2+450+2+80+2+640+2+262+2+386+2+954+2</f>
        <v>3505</v>
      </c>
      <c r="J78" s="55">
        <f>184+2+705+200+2+585+2+535+2+218+2</f>
        <v>2437</v>
      </c>
    </row>
    <row r="79" spans="1:1014" s="47" customFormat="1" ht="53.25" customHeight="1" x14ac:dyDescent="0.25">
      <c r="A79" s="91" t="s">
        <v>355</v>
      </c>
      <c r="B79" s="101" t="s">
        <v>259</v>
      </c>
      <c r="C79" s="45" t="s">
        <v>260</v>
      </c>
      <c r="D79" s="101" t="s">
        <v>261</v>
      </c>
      <c r="E79" s="101" t="s">
        <v>22</v>
      </c>
      <c r="F79" s="101" t="s">
        <v>262</v>
      </c>
      <c r="G79" s="68"/>
      <c r="H79" s="68"/>
      <c r="I79" s="80">
        <v>0</v>
      </c>
      <c r="J79" s="107"/>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46"/>
      <c r="DZ79" s="46"/>
      <c r="EA79" s="46"/>
      <c r="EB79" s="46"/>
      <c r="EC79" s="46"/>
      <c r="ED79" s="46"/>
      <c r="EE79" s="46"/>
      <c r="EF79" s="46"/>
      <c r="EG79" s="46"/>
      <c r="EH79" s="46"/>
      <c r="EI79" s="46"/>
      <c r="EJ79" s="46"/>
      <c r="EK79" s="46"/>
      <c r="EL79" s="46"/>
      <c r="EM79" s="46"/>
      <c r="EN79" s="46"/>
      <c r="EO79" s="46"/>
      <c r="EP79" s="46"/>
      <c r="EQ79" s="46"/>
      <c r="ER79" s="46"/>
      <c r="ES79" s="46"/>
      <c r="ET79" s="46"/>
      <c r="EU79" s="46"/>
      <c r="EV79" s="46"/>
      <c r="EW79" s="46"/>
      <c r="EX79" s="46"/>
      <c r="EY79" s="46"/>
      <c r="EZ79" s="46"/>
      <c r="FA79" s="46"/>
      <c r="FB79" s="46"/>
      <c r="FC79" s="46"/>
      <c r="FD79" s="46"/>
      <c r="FE79" s="46"/>
      <c r="FF79" s="46"/>
      <c r="FG79" s="46"/>
      <c r="FH79" s="46"/>
      <c r="FI79" s="46"/>
      <c r="FJ79" s="46"/>
      <c r="FK79" s="46"/>
      <c r="FL79" s="46"/>
      <c r="FM79" s="46"/>
      <c r="FN79" s="46"/>
      <c r="FO79" s="46"/>
      <c r="FP79" s="46"/>
      <c r="FQ79" s="46"/>
      <c r="FR79" s="46"/>
      <c r="FS79" s="46"/>
      <c r="FT79" s="46"/>
      <c r="FU79" s="46"/>
      <c r="FV79" s="46"/>
      <c r="FW79" s="46"/>
      <c r="FX79" s="46"/>
      <c r="FY79" s="46"/>
      <c r="FZ79" s="46"/>
      <c r="GA79" s="46"/>
      <c r="GB79" s="46"/>
      <c r="GC79" s="46"/>
      <c r="GD79" s="46"/>
      <c r="GE79" s="46"/>
      <c r="GF79" s="46"/>
      <c r="GG79" s="46"/>
      <c r="GH79" s="46"/>
      <c r="GI79" s="46"/>
      <c r="GJ79" s="46"/>
      <c r="GK79" s="46"/>
      <c r="GL79" s="46"/>
      <c r="GM79" s="46"/>
      <c r="GN79" s="46"/>
      <c r="GO79" s="46"/>
      <c r="GP79" s="46"/>
      <c r="GQ79" s="46"/>
      <c r="GR79" s="46"/>
      <c r="GS79" s="46"/>
      <c r="GT79" s="46"/>
      <c r="GU79" s="46"/>
      <c r="GV79" s="46"/>
      <c r="GW79" s="46"/>
      <c r="GX79" s="46"/>
      <c r="GY79" s="46"/>
      <c r="GZ79" s="46"/>
      <c r="HA79" s="46"/>
      <c r="HB79" s="46"/>
      <c r="HC79" s="46"/>
      <c r="HD79" s="46"/>
      <c r="HE79" s="46"/>
      <c r="HF79" s="46"/>
      <c r="HG79" s="46"/>
      <c r="HH79" s="46"/>
      <c r="HI79" s="46"/>
      <c r="HJ79" s="46"/>
      <c r="HK79" s="46"/>
      <c r="HL79" s="46"/>
      <c r="HM79" s="46"/>
      <c r="HN79" s="46"/>
      <c r="HO79" s="46"/>
      <c r="HP79" s="46"/>
      <c r="HQ79" s="46"/>
      <c r="HR79" s="46"/>
      <c r="HS79" s="46"/>
      <c r="HT79" s="46"/>
      <c r="HU79" s="46"/>
      <c r="HV79" s="46"/>
      <c r="HW79" s="46"/>
      <c r="HX79" s="46"/>
      <c r="HY79" s="46"/>
      <c r="HZ79" s="46"/>
      <c r="IA79" s="46"/>
      <c r="IB79" s="46"/>
      <c r="IC79" s="46"/>
      <c r="ID79" s="46"/>
      <c r="IE79" s="46"/>
      <c r="IF79" s="46"/>
      <c r="IG79" s="46"/>
      <c r="IH79" s="46"/>
      <c r="II79" s="46"/>
      <c r="IJ79" s="46"/>
      <c r="IK79" s="46"/>
      <c r="IL79" s="46"/>
      <c r="IM79" s="46"/>
      <c r="IN79" s="46"/>
      <c r="IO79" s="46"/>
      <c r="IP79" s="46"/>
      <c r="IQ79" s="46"/>
      <c r="IR79" s="46"/>
      <c r="IS79" s="46"/>
      <c r="IT79" s="46"/>
      <c r="IU79" s="46"/>
      <c r="IV79" s="46"/>
      <c r="IW79" s="46"/>
      <c r="IX79" s="46"/>
      <c r="IY79" s="46"/>
      <c r="IZ79" s="46"/>
      <c r="JA79" s="46"/>
      <c r="JB79" s="46"/>
      <c r="JC79" s="46"/>
      <c r="JD79" s="46"/>
      <c r="JE79" s="46"/>
      <c r="JF79" s="46"/>
      <c r="JG79" s="46"/>
      <c r="JH79" s="46"/>
      <c r="JI79" s="46"/>
      <c r="JJ79" s="46"/>
      <c r="JK79" s="46"/>
      <c r="JL79" s="46"/>
      <c r="JM79" s="46"/>
      <c r="JN79" s="46"/>
      <c r="JO79" s="46"/>
      <c r="JP79" s="46"/>
      <c r="JQ79" s="46"/>
      <c r="JR79" s="46"/>
      <c r="JS79" s="46"/>
      <c r="JT79" s="46"/>
      <c r="JU79" s="46"/>
      <c r="JV79" s="46"/>
      <c r="JW79" s="46"/>
      <c r="JX79" s="46"/>
      <c r="JY79" s="46"/>
      <c r="JZ79" s="46"/>
      <c r="KA79" s="46"/>
      <c r="KB79" s="46"/>
      <c r="KC79" s="46"/>
      <c r="KD79" s="46"/>
      <c r="KE79" s="46"/>
      <c r="KF79" s="46"/>
      <c r="KG79" s="46"/>
      <c r="KH79" s="46"/>
      <c r="KI79" s="46"/>
      <c r="KJ79" s="46"/>
      <c r="KK79" s="46"/>
      <c r="KL79" s="46"/>
      <c r="KM79" s="46"/>
      <c r="KN79" s="46"/>
      <c r="KO79" s="46"/>
      <c r="KP79" s="46"/>
      <c r="KQ79" s="46"/>
      <c r="KR79" s="46"/>
      <c r="KS79" s="46"/>
      <c r="KT79" s="46"/>
      <c r="KU79" s="46"/>
      <c r="KV79" s="46"/>
      <c r="KW79" s="46"/>
      <c r="KX79" s="46"/>
      <c r="KY79" s="46"/>
      <c r="KZ79" s="46"/>
      <c r="LA79" s="46"/>
      <c r="LB79" s="46"/>
      <c r="LC79" s="46"/>
      <c r="LD79" s="46"/>
      <c r="LE79" s="46"/>
      <c r="LF79" s="46"/>
      <c r="LG79" s="46"/>
      <c r="LH79" s="46"/>
      <c r="LI79" s="46"/>
      <c r="LJ79" s="46"/>
      <c r="LK79" s="46"/>
      <c r="LL79" s="46"/>
      <c r="LM79" s="46"/>
      <c r="LN79" s="46"/>
      <c r="LO79" s="46"/>
      <c r="LP79" s="46"/>
      <c r="LQ79" s="46"/>
      <c r="LR79" s="46"/>
      <c r="LS79" s="46"/>
      <c r="LT79" s="46"/>
      <c r="LU79" s="46"/>
      <c r="LV79" s="46"/>
      <c r="LW79" s="46"/>
      <c r="LX79" s="46"/>
      <c r="LY79" s="46"/>
      <c r="LZ79" s="46"/>
      <c r="MA79" s="46"/>
      <c r="MB79" s="46"/>
      <c r="MC79" s="46"/>
      <c r="MD79" s="46"/>
      <c r="ME79" s="46"/>
      <c r="MF79" s="46"/>
      <c r="MG79" s="46"/>
      <c r="MH79" s="46"/>
      <c r="MI79" s="46"/>
      <c r="MJ79" s="46"/>
      <c r="MK79" s="46"/>
      <c r="ML79" s="46"/>
      <c r="MM79" s="46"/>
      <c r="MN79" s="46"/>
      <c r="MO79" s="46"/>
      <c r="MP79" s="46"/>
      <c r="MQ79" s="46"/>
      <c r="MR79" s="46"/>
      <c r="MS79" s="46"/>
      <c r="MT79" s="46"/>
      <c r="MU79" s="46"/>
      <c r="MV79" s="46"/>
      <c r="MW79" s="46"/>
      <c r="MX79" s="46"/>
      <c r="MY79" s="46"/>
      <c r="MZ79" s="46"/>
      <c r="NA79" s="46"/>
      <c r="NB79" s="46"/>
      <c r="NC79" s="46"/>
      <c r="ND79" s="46"/>
      <c r="NE79" s="46"/>
      <c r="NF79" s="46"/>
      <c r="NG79" s="46"/>
      <c r="NH79" s="46"/>
      <c r="NI79" s="46"/>
      <c r="NJ79" s="46"/>
      <c r="NK79" s="46"/>
      <c r="NL79" s="46"/>
      <c r="NM79" s="46"/>
      <c r="NN79" s="46"/>
      <c r="NO79" s="46"/>
      <c r="NP79" s="46"/>
      <c r="NQ79" s="46"/>
      <c r="NR79" s="46"/>
      <c r="NS79" s="46"/>
      <c r="NT79" s="46"/>
      <c r="NU79" s="46"/>
      <c r="NV79" s="46"/>
      <c r="NW79" s="46"/>
      <c r="NX79" s="46"/>
      <c r="NY79" s="46"/>
      <c r="NZ79" s="46"/>
      <c r="OA79" s="46"/>
      <c r="OB79" s="46"/>
      <c r="OC79" s="46"/>
      <c r="OD79" s="46"/>
      <c r="OE79" s="46"/>
      <c r="OF79" s="46"/>
      <c r="OG79" s="46"/>
      <c r="OH79" s="46"/>
      <c r="OI79" s="46"/>
      <c r="OJ79" s="46"/>
      <c r="OK79" s="46"/>
      <c r="OL79" s="46"/>
      <c r="OM79" s="46"/>
      <c r="ON79" s="46"/>
      <c r="OO79" s="46"/>
      <c r="OP79" s="46"/>
      <c r="OQ79" s="46"/>
      <c r="OR79" s="46"/>
      <c r="OS79" s="46"/>
      <c r="OT79" s="46"/>
      <c r="OU79" s="46"/>
      <c r="OV79" s="46"/>
      <c r="OW79" s="46"/>
      <c r="OX79" s="46"/>
      <c r="OY79" s="46"/>
      <c r="OZ79" s="46"/>
      <c r="PA79" s="46"/>
      <c r="PB79" s="46"/>
      <c r="PC79" s="46"/>
      <c r="PD79" s="46"/>
      <c r="PE79" s="46"/>
      <c r="PF79" s="46"/>
      <c r="PG79" s="46"/>
      <c r="PH79" s="46"/>
      <c r="PI79" s="46"/>
      <c r="PJ79" s="46"/>
      <c r="PK79" s="46"/>
      <c r="PL79" s="46"/>
      <c r="PM79" s="46"/>
      <c r="PN79" s="46"/>
      <c r="PO79" s="46"/>
      <c r="PP79" s="46"/>
      <c r="PQ79" s="46"/>
      <c r="PR79" s="46"/>
      <c r="PS79" s="46"/>
      <c r="PT79" s="46"/>
      <c r="PU79" s="46"/>
      <c r="PV79" s="46"/>
      <c r="PW79" s="46"/>
      <c r="PX79" s="46"/>
      <c r="PY79" s="46"/>
      <c r="PZ79" s="46"/>
      <c r="QA79" s="46"/>
      <c r="QB79" s="46"/>
      <c r="QC79" s="46"/>
      <c r="QD79" s="46"/>
      <c r="QE79" s="46"/>
      <c r="QF79" s="46"/>
      <c r="QG79" s="46"/>
      <c r="QH79" s="46"/>
      <c r="QI79" s="46"/>
      <c r="QJ79" s="46"/>
      <c r="QK79" s="46"/>
      <c r="QL79" s="46"/>
      <c r="QM79" s="46"/>
      <c r="QN79" s="46"/>
      <c r="QO79" s="46"/>
      <c r="QP79" s="46"/>
      <c r="QQ79" s="46"/>
      <c r="QR79" s="46"/>
      <c r="QS79" s="46"/>
      <c r="QT79" s="46"/>
      <c r="QU79" s="46"/>
      <c r="QV79" s="46"/>
      <c r="QW79" s="46"/>
      <c r="QX79" s="46"/>
      <c r="QY79" s="46"/>
      <c r="QZ79" s="46"/>
      <c r="RA79" s="46"/>
      <c r="RB79" s="46"/>
      <c r="RC79" s="46"/>
      <c r="RD79" s="46"/>
      <c r="RE79" s="46"/>
      <c r="RF79" s="46"/>
      <c r="RG79" s="46"/>
      <c r="RH79" s="46"/>
      <c r="RI79" s="46"/>
      <c r="RJ79" s="46"/>
      <c r="RK79" s="46"/>
      <c r="RL79" s="46"/>
      <c r="RM79" s="46"/>
      <c r="RN79" s="46"/>
      <c r="RO79" s="46"/>
      <c r="RP79" s="46"/>
      <c r="RQ79" s="46"/>
      <c r="RR79" s="46"/>
      <c r="RS79" s="46"/>
      <c r="RT79" s="46"/>
      <c r="RU79" s="46"/>
      <c r="RV79" s="46"/>
      <c r="RW79" s="46"/>
      <c r="RX79" s="46"/>
      <c r="RY79" s="46"/>
      <c r="RZ79" s="46"/>
      <c r="SA79" s="46"/>
      <c r="SB79" s="46"/>
      <c r="SC79" s="46"/>
      <c r="SD79" s="46"/>
      <c r="SE79" s="46"/>
      <c r="SF79" s="46"/>
      <c r="SG79" s="46"/>
      <c r="SH79" s="46"/>
      <c r="SI79" s="46"/>
      <c r="SJ79" s="46"/>
      <c r="SK79" s="46"/>
      <c r="SL79" s="46"/>
      <c r="SM79" s="46"/>
      <c r="SN79" s="46"/>
      <c r="SO79" s="46"/>
      <c r="SP79" s="46"/>
      <c r="SQ79" s="46"/>
      <c r="SR79" s="46"/>
      <c r="SS79" s="46"/>
      <c r="ST79" s="46"/>
      <c r="SU79" s="46"/>
      <c r="SV79" s="46"/>
      <c r="SW79" s="46"/>
      <c r="SX79" s="46"/>
      <c r="SY79" s="46"/>
      <c r="SZ79" s="46"/>
      <c r="TA79" s="46"/>
      <c r="TB79" s="46"/>
      <c r="TC79" s="46"/>
      <c r="TD79" s="46"/>
      <c r="TE79" s="46"/>
      <c r="TF79" s="46"/>
      <c r="TG79" s="46"/>
      <c r="TH79" s="46"/>
      <c r="TI79" s="46"/>
      <c r="TJ79" s="46"/>
      <c r="TK79" s="46"/>
      <c r="TL79" s="46"/>
      <c r="TM79" s="46"/>
      <c r="TN79" s="46"/>
      <c r="TO79" s="46"/>
      <c r="TP79" s="46"/>
      <c r="TQ79" s="46"/>
      <c r="TR79" s="46"/>
      <c r="TS79" s="46"/>
      <c r="TT79" s="46"/>
      <c r="TU79" s="46"/>
      <c r="TV79" s="46"/>
      <c r="TW79" s="46"/>
      <c r="TX79" s="46"/>
      <c r="TY79" s="46"/>
      <c r="TZ79" s="46"/>
      <c r="UA79" s="46"/>
      <c r="UB79" s="46"/>
      <c r="UC79" s="46"/>
      <c r="UD79" s="46"/>
      <c r="UE79" s="46"/>
      <c r="UF79" s="46"/>
      <c r="UG79" s="46"/>
      <c r="UH79" s="46"/>
      <c r="UI79" s="46"/>
      <c r="UJ79" s="46"/>
      <c r="UK79" s="46"/>
      <c r="UL79" s="46"/>
      <c r="UM79" s="46"/>
      <c r="UN79" s="46"/>
      <c r="UO79" s="46"/>
      <c r="UP79" s="46"/>
      <c r="UQ79" s="46"/>
      <c r="UR79" s="46"/>
      <c r="US79" s="46"/>
      <c r="UT79" s="46"/>
      <c r="UU79" s="46"/>
      <c r="UV79" s="46"/>
      <c r="UW79" s="46"/>
      <c r="UX79" s="46"/>
      <c r="UY79" s="46"/>
      <c r="UZ79" s="46"/>
      <c r="VA79" s="46"/>
      <c r="VB79" s="46"/>
      <c r="VC79" s="46"/>
      <c r="VD79" s="46"/>
      <c r="VE79" s="46"/>
      <c r="VF79" s="46"/>
      <c r="VG79" s="46"/>
      <c r="VH79" s="46"/>
      <c r="VI79" s="46"/>
      <c r="VJ79" s="46"/>
      <c r="VK79" s="46"/>
      <c r="VL79" s="46"/>
      <c r="VM79" s="46"/>
      <c r="VN79" s="46"/>
      <c r="VO79" s="46"/>
      <c r="VP79" s="46"/>
      <c r="VQ79" s="46"/>
      <c r="VR79" s="46"/>
      <c r="VS79" s="46"/>
      <c r="VT79" s="46"/>
      <c r="VU79" s="46"/>
      <c r="VV79" s="46"/>
      <c r="VW79" s="46"/>
      <c r="VX79" s="46"/>
      <c r="VY79" s="46"/>
      <c r="VZ79" s="46"/>
      <c r="WA79" s="46"/>
      <c r="WB79" s="46"/>
      <c r="WC79" s="46"/>
      <c r="WD79" s="46"/>
      <c r="WE79" s="46"/>
      <c r="WF79" s="46"/>
      <c r="WG79" s="46"/>
      <c r="WH79" s="46"/>
      <c r="WI79" s="46"/>
      <c r="WJ79" s="46"/>
      <c r="WK79" s="46"/>
      <c r="WL79" s="46"/>
      <c r="WM79" s="46"/>
      <c r="WN79" s="46"/>
      <c r="WO79" s="46"/>
      <c r="WP79" s="46"/>
      <c r="WQ79" s="46"/>
      <c r="WR79" s="46"/>
      <c r="WS79" s="46"/>
      <c r="WT79" s="46"/>
      <c r="WU79" s="46"/>
      <c r="WV79" s="46"/>
      <c r="WW79" s="46"/>
      <c r="WX79" s="46"/>
      <c r="WY79" s="46"/>
      <c r="WZ79" s="46"/>
      <c r="XA79" s="46"/>
      <c r="XB79" s="46"/>
      <c r="XC79" s="46"/>
      <c r="XD79" s="46"/>
      <c r="XE79" s="46"/>
      <c r="XF79" s="46"/>
      <c r="XG79" s="46"/>
      <c r="XH79" s="46"/>
      <c r="XI79" s="46"/>
      <c r="XJ79" s="46"/>
      <c r="XK79" s="46"/>
      <c r="XL79" s="46"/>
      <c r="XM79" s="46"/>
      <c r="XN79" s="46"/>
      <c r="XO79" s="46"/>
      <c r="XP79" s="46"/>
      <c r="XQ79" s="46"/>
      <c r="XR79" s="46"/>
      <c r="XS79" s="46"/>
      <c r="XT79" s="46"/>
      <c r="XU79" s="46"/>
      <c r="XV79" s="46"/>
      <c r="XW79" s="46"/>
      <c r="XX79" s="46"/>
      <c r="XY79" s="46"/>
      <c r="XZ79" s="46"/>
      <c r="YA79" s="46"/>
      <c r="YB79" s="46"/>
      <c r="YC79" s="46"/>
      <c r="YD79" s="46"/>
      <c r="YE79" s="46"/>
      <c r="YF79" s="46"/>
      <c r="YG79" s="46"/>
      <c r="YH79" s="46"/>
      <c r="YI79" s="46"/>
      <c r="YJ79" s="46"/>
      <c r="YK79" s="46"/>
      <c r="YL79" s="46"/>
      <c r="YM79" s="46"/>
      <c r="YN79" s="46"/>
      <c r="YO79" s="46"/>
      <c r="YP79" s="46"/>
      <c r="YQ79" s="46"/>
      <c r="YR79" s="46"/>
      <c r="YS79" s="46"/>
      <c r="YT79" s="46"/>
      <c r="YU79" s="46"/>
      <c r="YV79" s="46"/>
      <c r="YW79" s="46"/>
      <c r="YX79" s="46"/>
      <c r="YY79" s="46"/>
      <c r="YZ79" s="46"/>
      <c r="ZA79" s="46"/>
      <c r="ZB79" s="46"/>
      <c r="ZC79" s="46"/>
      <c r="ZD79" s="46"/>
      <c r="ZE79" s="46"/>
      <c r="ZF79" s="46"/>
      <c r="ZG79" s="46"/>
      <c r="ZH79" s="46"/>
      <c r="ZI79" s="46"/>
      <c r="ZJ79" s="46"/>
      <c r="ZK79" s="46"/>
      <c r="ZL79" s="46"/>
      <c r="ZM79" s="46"/>
      <c r="ZN79" s="46"/>
      <c r="ZO79" s="46"/>
      <c r="ZP79" s="46"/>
      <c r="ZQ79" s="46"/>
      <c r="ZR79" s="46"/>
      <c r="ZS79" s="46"/>
      <c r="ZT79" s="46"/>
      <c r="ZU79" s="46"/>
      <c r="ZV79" s="46"/>
      <c r="ZW79" s="46"/>
      <c r="ZX79" s="46"/>
      <c r="ZY79" s="46"/>
      <c r="ZZ79" s="46"/>
      <c r="AAA79" s="46"/>
      <c r="AAB79" s="46"/>
      <c r="AAC79" s="46"/>
      <c r="AAD79" s="46"/>
      <c r="AAE79" s="46"/>
      <c r="AAF79" s="46"/>
      <c r="AAG79" s="46"/>
      <c r="AAH79" s="46"/>
      <c r="AAI79" s="46"/>
      <c r="AAJ79" s="46"/>
      <c r="AAK79" s="46"/>
      <c r="AAL79" s="46"/>
      <c r="AAM79" s="46"/>
      <c r="AAN79" s="46"/>
      <c r="AAO79" s="46"/>
      <c r="AAP79" s="46"/>
      <c r="AAQ79" s="46"/>
      <c r="AAR79" s="46"/>
      <c r="AAS79" s="46"/>
      <c r="AAT79" s="46"/>
      <c r="AAU79" s="46"/>
      <c r="AAV79" s="46"/>
      <c r="AAW79" s="46"/>
      <c r="AAX79" s="46"/>
      <c r="AAY79" s="46"/>
      <c r="AAZ79" s="46"/>
      <c r="ABA79" s="46"/>
      <c r="ABB79" s="46"/>
      <c r="ABC79" s="46"/>
      <c r="ABD79" s="46"/>
      <c r="ABE79" s="46"/>
      <c r="ABF79" s="46"/>
      <c r="ABG79" s="46"/>
      <c r="ABH79" s="46"/>
      <c r="ABI79" s="46"/>
      <c r="ABJ79" s="46"/>
      <c r="ABK79" s="46"/>
      <c r="ABL79" s="46"/>
      <c r="ABM79" s="46"/>
      <c r="ABN79" s="46"/>
      <c r="ABO79" s="46"/>
      <c r="ABP79" s="46"/>
      <c r="ABQ79" s="46"/>
      <c r="ABR79" s="46"/>
      <c r="ABS79" s="46"/>
      <c r="ABT79" s="46"/>
      <c r="ABU79" s="46"/>
      <c r="ABV79" s="46"/>
      <c r="ABW79" s="46"/>
      <c r="ABX79" s="46"/>
      <c r="ABY79" s="46"/>
      <c r="ABZ79" s="46"/>
      <c r="ACA79" s="46"/>
      <c r="ACB79" s="46"/>
      <c r="ACC79" s="46"/>
      <c r="ACD79" s="46"/>
      <c r="ACE79" s="46"/>
      <c r="ACF79" s="46"/>
      <c r="ACG79" s="46"/>
      <c r="ACH79" s="46"/>
      <c r="ACI79" s="46"/>
      <c r="ACJ79" s="46"/>
      <c r="ACK79" s="46"/>
      <c r="ACL79" s="46"/>
      <c r="ACM79" s="46"/>
      <c r="ACN79" s="46"/>
      <c r="ACO79" s="46"/>
      <c r="ACP79" s="46"/>
      <c r="ACQ79" s="46"/>
      <c r="ACR79" s="46"/>
      <c r="ACS79" s="46"/>
      <c r="ACT79" s="46"/>
      <c r="ACU79" s="46"/>
      <c r="ACV79" s="46"/>
      <c r="ACW79" s="46"/>
      <c r="ACX79" s="46"/>
      <c r="ACY79" s="46"/>
      <c r="ACZ79" s="46"/>
      <c r="ADA79" s="46"/>
      <c r="ADB79" s="46"/>
      <c r="ADC79" s="46"/>
      <c r="ADD79" s="46"/>
      <c r="ADE79" s="46"/>
      <c r="ADF79" s="46"/>
      <c r="ADG79" s="46"/>
      <c r="ADH79" s="46"/>
      <c r="ADI79" s="46"/>
      <c r="ADJ79" s="46"/>
      <c r="ADK79" s="46"/>
      <c r="ADL79" s="46"/>
      <c r="ADM79" s="46"/>
      <c r="ADN79" s="46"/>
      <c r="ADO79" s="46"/>
      <c r="ADP79" s="46"/>
      <c r="ADQ79" s="46"/>
      <c r="ADR79" s="46"/>
      <c r="ADS79" s="46"/>
      <c r="ADT79" s="46"/>
      <c r="ADU79" s="46"/>
      <c r="ADV79" s="46"/>
      <c r="ADW79" s="46"/>
      <c r="ADX79" s="46"/>
      <c r="ADY79" s="46"/>
      <c r="ADZ79" s="46"/>
      <c r="AEA79" s="46"/>
      <c r="AEB79" s="46"/>
      <c r="AEC79" s="46"/>
      <c r="AED79" s="46"/>
      <c r="AEE79" s="46"/>
      <c r="AEF79" s="46"/>
      <c r="AEG79" s="46"/>
      <c r="AEH79" s="46"/>
      <c r="AEI79" s="46"/>
      <c r="AEJ79" s="46"/>
      <c r="AEK79" s="46"/>
      <c r="AEL79" s="46"/>
      <c r="AEM79" s="46"/>
      <c r="AEN79" s="46"/>
      <c r="AEO79" s="46"/>
      <c r="AEP79" s="46"/>
      <c r="AEQ79" s="46"/>
      <c r="AER79" s="46"/>
      <c r="AES79" s="46"/>
      <c r="AET79" s="46"/>
      <c r="AEU79" s="46"/>
      <c r="AEV79" s="46"/>
      <c r="AEW79" s="46"/>
      <c r="AEX79" s="46"/>
      <c r="AEY79" s="46"/>
      <c r="AEZ79" s="46"/>
      <c r="AFA79" s="46"/>
      <c r="AFB79" s="46"/>
      <c r="AFC79" s="46"/>
      <c r="AFD79" s="46"/>
      <c r="AFE79" s="46"/>
      <c r="AFF79" s="46"/>
      <c r="AFG79" s="46"/>
      <c r="AFH79" s="46"/>
      <c r="AFI79" s="46"/>
      <c r="AFJ79" s="46"/>
      <c r="AFK79" s="46"/>
      <c r="AFL79" s="46"/>
      <c r="AFM79" s="46"/>
      <c r="AFN79" s="46"/>
      <c r="AFO79" s="46"/>
      <c r="AFP79" s="46"/>
      <c r="AFQ79" s="46"/>
      <c r="AFR79" s="46"/>
      <c r="AFS79" s="46"/>
      <c r="AFT79" s="46"/>
      <c r="AFU79" s="46"/>
      <c r="AFV79" s="46"/>
      <c r="AFW79" s="46"/>
      <c r="AFX79" s="46"/>
      <c r="AFY79" s="46"/>
      <c r="AFZ79" s="46"/>
      <c r="AGA79" s="46"/>
      <c r="AGB79" s="46"/>
      <c r="AGC79" s="46"/>
      <c r="AGD79" s="46"/>
      <c r="AGE79" s="46"/>
      <c r="AGF79" s="46"/>
      <c r="AGG79" s="46"/>
      <c r="AGH79" s="46"/>
      <c r="AGI79" s="46"/>
      <c r="AGJ79" s="46"/>
      <c r="AGK79" s="46"/>
      <c r="AGL79" s="46"/>
      <c r="AGM79" s="46"/>
      <c r="AGN79" s="46"/>
      <c r="AGO79" s="46"/>
      <c r="AGP79" s="46"/>
      <c r="AGQ79" s="46"/>
      <c r="AGR79" s="46"/>
      <c r="AGS79" s="46"/>
      <c r="AGT79" s="46"/>
      <c r="AGU79" s="46"/>
      <c r="AGV79" s="46"/>
      <c r="AGW79" s="46"/>
      <c r="AGX79" s="46"/>
      <c r="AGY79" s="46"/>
      <c r="AGZ79" s="46"/>
      <c r="AHA79" s="46"/>
      <c r="AHB79" s="46"/>
      <c r="AHC79" s="46"/>
      <c r="AHD79" s="46"/>
      <c r="AHE79" s="46"/>
      <c r="AHF79" s="46"/>
      <c r="AHG79" s="46"/>
      <c r="AHH79" s="46"/>
      <c r="AHI79" s="46"/>
      <c r="AHJ79" s="46"/>
      <c r="AHK79" s="46"/>
      <c r="AHL79" s="46"/>
      <c r="AHM79" s="46"/>
      <c r="AHN79" s="46"/>
      <c r="AHO79" s="46"/>
      <c r="AHP79" s="46"/>
      <c r="AHQ79" s="46"/>
      <c r="AHR79" s="46"/>
      <c r="AHS79" s="46"/>
      <c r="AHT79" s="46"/>
      <c r="AHU79" s="46"/>
      <c r="AHV79" s="46"/>
      <c r="AHW79" s="46"/>
      <c r="AHX79" s="46"/>
      <c r="AHY79" s="46"/>
      <c r="AHZ79" s="46"/>
      <c r="AIA79" s="46"/>
      <c r="AIB79" s="46"/>
      <c r="AIC79" s="46"/>
      <c r="AID79" s="46"/>
      <c r="AIE79" s="46"/>
      <c r="AIF79" s="46"/>
      <c r="AIG79" s="46"/>
      <c r="AIH79" s="46"/>
      <c r="AII79" s="46"/>
      <c r="AIJ79" s="46"/>
      <c r="AIK79" s="46"/>
      <c r="AIL79" s="46"/>
      <c r="AIM79" s="46"/>
      <c r="AIN79" s="46"/>
      <c r="AIO79" s="46"/>
      <c r="AIP79" s="46"/>
      <c r="AIQ79" s="46"/>
      <c r="AIR79" s="46"/>
      <c r="AIS79" s="46"/>
      <c r="AIT79" s="46"/>
      <c r="AIU79" s="46"/>
      <c r="AIV79" s="46"/>
      <c r="AIW79" s="46"/>
      <c r="AIX79" s="46"/>
      <c r="AIY79" s="46"/>
      <c r="AIZ79" s="46"/>
      <c r="AJA79" s="46"/>
      <c r="AJB79" s="46"/>
      <c r="AJC79" s="46"/>
      <c r="AJD79" s="46"/>
      <c r="AJE79" s="46"/>
      <c r="AJF79" s="46"/>
      <c r="AJG79" s="46"/>
      <c r="AJH79" s="46"/>
      <c r="AJI79" s="46"/>
      <c r="AJJ79" s="46"/>
      <c r="AJK79" s="46"/>
      <c r="AJL79" s="46"/>
      <c r="AJM79" s="46"/>
      <c r="AJN79" s="46"/>
      <c r="AJO79" s="46"/>
      <c r="AJP79" s="46"/>
      <c r="AJQ79" s="46"/>
      <c r="AJR79" s="46"/>
      <c r="AJS79" s="46"/>
      <c r="AJT79" s="46"/>
      <c r="AJU79" s="46"/>
      <c r="AJV79" s="46"/>
      <c r="AJW79" s="46"/>
      <c r="AJX79" s="46"/>
      <c r="AJY79" s="46"/>
      <c r="AJZ79" s="46"/>
      <c r="AKA79" s="46"/>
      <c r="AKB79" s="46"/>
      <c r="AKC79" s="46"/>
      <c r="AKD79" s="46"/>
      <c r="AKE79" s="46"/>
      <c r="AKF79" s="46"/>
      <c r="AKG79" s="46"/>
      <c r="AKH79" s="46"/>
      <c r="AKI79" s="46"/>
      <c r="AKJ79" s="46"/>
      <c r="AKK79" s="46"/>
      <c r="AKL79" s="46"/>
      <c r="AKM79" s="46"/>
      <c r="AKN79" s="46"/>
      <c r="AKO79" s="46"/>
      <c r="AKP79" s="46"/>
      <c r="AKQ79" s="46"/>
      <c r="AKR79" s="46"/>
      <c r="AKS79" s="46"/>
      <c r="AKT79" s="46"/>
      <c r="AKU79" s="46"/>
      <c r="AKV79" s="46"/>
      <c r="AKW79" s="46"/>
      <c r="AKX79" s="46"/>
      <c r="AKY79" s="46"/>
      <c r="AKZ79" s="46"/>
      <c r="ALA79" s="46"/>
      <c r="ALB79" s="46"/>
      <c r="ALC79" s="46"/>
      <c r="ALD79" s="46"/>
      <c r="ALE79" s="46"/>
      <c r="ALF79" s="46"/>
      <c r="ALG79" s="46"/>
      <c r="ALH79" s="46"/>
      <c r="ALI79" s="46"/>
      <c r="ALJ79" s="46"/>
      <c r="ALK79" s="46"/>
      <c r="ALL79" s="46"/>
      <c r="ALM79" s="46"/>
      <c r="ALN79" s="46"/>
      <c r="ALO79" s="46"/>
      <c r="ALP79" s="46"/>
      <c r="ALQ79" s="46"/>
      <c r="ALR79" s="46"/>
      <c r="ALS79" s="46"/>
      <c r="ALT79" s="46"/>
      <c r="ALU79" s="46"/>
      <c r="ALV79" s="46"/>
      <c r="ALW79" s="46"/>
      <c r="ALX79" s="46"/>
      <c r="ALY79" s="46"/>
      <c r="ALZ79" s="46"/>
    </row>
    <row r="80" spans="1:1014" ht="117.2" customHeight="1" x14ac:dyDescent="0.25">
      <c r="A80" s="91" t="s">
        <v>263</v>
      </c>
      <c r="B80" s="85" t="s">
        <v>264</v>
      </c>
      <c r="C80" s="23" t="s">
        <v>265</v>
      </c>
      <c r="D80" s="85" t="s">
        <v>30</v>
      </c>
      <c r="E80" s="85" t="s">
        <v>22</v>
      </c>
      <c r="F80" s="89" t="s">
        <v>266</v>
      </c>
      <c r="G80" s="68"/>
      <c r="H80" s="68"/>
      <c r="I80" s="93">
        <f>2608.2+444.74+460-287.74</f>
        <v>3225.2</v>
      </c>
      <c r="J80" s="68"/>
    </row>
    <row r="81" spans="1:10" ht="53.25" customHeight="1" x14ac:dyDescent="0.25">
      <c r="A81" s="91" t="s">
        <v>269</v>
      </c>
      <c r="B81" s="85" t="s">
        <v>270</v>
      </c>
      <c r="C81" s="23" t="s">
        <v>267</v>
      </c>
      <c r="D81" s="85" t="s">
        <v>30</v>
      </c>
      <c r="E81" s="85" t="s">
        <v>22</v>
      </c>
      <c r="F81" s="89" t="s">
        <v>268</v>
      </c>
      <c r="G81" s="68"/>
      <c r="H81" s="68"/>
      <c r="I81" s="93">
        <v>3000</v>
      </c>
      <c r="J81" s="68"/>
    </row>
    <row r="82" spans="1:10" ht="141.75" x14ac:dyDescent="0.25">
      <c r="A82" s="91" t="s">
        <v>271</v>
      </c>
      <c r="B82" s="89" t="s">
        <v>272</v>
      </c>
      <c r="C82" s="23" t="s">
        <v>273</v>
      </c>
      <c r="D82" s="85" t="s">
        <v>30</v>
      </c>
      <c r="E82" s="85" t="s">
        <v>22</v>
      </c>
      <c r="F82" s="89" t="s">
        <v>274</v>
      </c>
      <c r="G82" s="68"/>
      <c r="H82" s="68"/>
      <c r="I82" s="80">
        <v>5750</v>
      </c>
      <c r="J82" s="68"/>
    </row>
    <row r="83" spans="1:10" ht="94.5" customHeight="1" x14ac:dyDescent="0.25">
      <c r="A83" s="91" t="s">
        <v>300</v>
      </c>
      <c r="B83" s="89" t="s">
        <v>297</v>
      </c>
      <c r="C83" s="23" t="s">
        <v>298</v>
      </c>
      <c r="D83" s="85" t="s">
        <v>30</v>
      </c>
      <c r="E83" s="85" t="s">
        <v>22</v>
      </c>
      <c r="F83" s="89" t="s">
        <v>299</v>
      </c>
      <c r="G83" s="68"/>
      <c r="H83" s="68"/>
      <c r="I83" s="80">
        <f>2683+6714.2</f>
        <v>9397.2000000000007</v>
      </c>
      <c r="J83" s="68"/>
    </row>
    <row r="84" spans="1:10" ht="120" x14ac:dyDescent="0.25">
      <c r="A84" s="91" t="s">
        <v>277</v>
      </c>
      <c r="B84" s="89" t="s">
        <v>278</v>
      </c>
      <c r="C84" s="89" t="s">
        <v>279</v>
      </c>
      <c r="D84" s="89" t="s">
        <v>30</v>
      </c>
      <c r="E84" s="89" t="s">
        <v>280</v>
      </c>
      <c r="F84" s="90" t="s">
        <v>281</v>
      </c>
      <c r="G84" s="68"/>
      <c r="H84" s="68"/>
      <c r="I84" s="80">
        <f>1380+1169.51+457.1-1169.51</f>
        <v>1837.1000000000001</v>
      </c>
      <c r="J84" s="68"/>
    </row>
    <row r="85" spans="1:10" ht="69.95" customHeight="1" x14ac:dyDescent="0.25">
      <c r="A85" s="91" t="s">
        <v>285</v>
      </c>
      <c r="B85" s="91" t="s">
        <v>282</v>
      </c>
      <c r="C85" s="91" t="s">
        <v>11</v>
      </c>
      <c r="D85" s="91" t="s">
        <v>283</v>
      </c>
      <c r="E85" s="89" t="s">
        <v>13</v>
      </c>
      <c r="F85" s="92" t="s">
        <v>14</v>
      </c>
      <c r="G85" s="68"/>
      <c r="H85" s="68"/>
      <c r="I85" s="80">
        <v>0</v>
      </c>
      <c r="J85" s="55">
        <f>2250+2250</f>
        <v>4500</v>
      </c>
    </row>
    <row r="86" spans="1:10" ht="61.5" customHeight="1" x14ac:dyDescent="0.25">
      <c r="A86" s="91" t="s">
        <v>286</v>
      </c>
      <c r="B86" s="91" t="s">
        <v>282</v>
      </c>
      <c r="C86" s="91" t="s">
        <v>18</v>
      </c>
      <c r="D86" s="91" t="s">
        <v>283</v>
      </c>
      <c r="E86" s="89" t="s">
        <v>13</v>
      </c>
      <c r="F86" s="93" t="s">
        <v>284</v>
      </c>
      <c r="G86" s="68"/>
      <c r="H86" s="68"/>
      <c r="I86" s="80">
        <v>1750</v>
      </c>
      <c r="J86" s="55">
        <v>1750</v>
      </c>
    </row>
    <row r="87" spans="1:10" ht="71.25" customHeight="1" x14ac:dyDescent="0.25">
      <c r="A87" s="91" t="s">
        <v>287</v>
      </c>
      <c r="B87" s="91" t="s">
        <v>282</v>
      </c>
      <c r="C87" s="91" t="s">
        <v>11</v>
      </c>
      <c r="D87" s="91" t="s">
        <v>283</v>
      </c>
      <c r="E87" s="89" t="s">
        <v>13</v>
      </c>
      <c r="F87" s="93" t="s">
        <v>284</v>
      </c>
      <c r="G87" s="68"/>
      <c r="H87" s="68"/>
      <c r="I87" s="80">
        <f>1936.99+283.63+283.63</f>
        <v>2504.25</v>
      </c>
      <c r="J87" s="56">
        <f>1750+283.63</f>
        <v>2033.63</v>
      </c>
    </row>
    <row r="88" spans="1:10" ht="71.25" customHeight="1" x14ac:dyDescent="0.25">
      <c r="A88" s="91" t="s">
        <v>277</v>
      </c>
      <c r="B88" s="89" t="s">
        <v>288</v>
      </c>
      <c r="C88" s="91" t="s">
        <v>289</v>
      </c>
      <c r="D88" s="89" t="s">
        <v>30</v>
      </c>
      <c r="E88" s="85" t="s">
        <v>22</v>
      </c>
      <c r="F88" s="93" t="s">
        <v>290</v>
      </c>
      <c r="G88" s="68"/>
      <c r="H88" s="68"/>
      <c r="I88" s="80">
        <f>450+636.2</f>
        <v>1086.2</v>
      </c>
      <c r="J88" s="80">
        <v>0</v>
      </c>
    </row>
    <row r="89" spans="1:10" ht="139.5" customHeight="1" x14ac:dyDescent="0.25">
      <c r="A89" s="91" t="s">
        <v>291</v>
      </c>
      <c r="B89" s="101" t="s">
        <v>367</v>
      </c>
      <c r="C89" s="108" t="s">
        <v>368</v>
      </c>
      <c r="D89" s="101" t="s">
        <v>30</v>
      </c>
      <c r="E89" s="109" t="s">
        <v>22</v>
      </c>
      <c r="F89" s="92" t="s">
        <v>369</v>
      </c>
      <c r="G89" s="68"/>
      <c r="H89" s="68"/>
      <c r="I89" s="80">
        <v>8000</v>
      </c>
      <c r="J89" s="80">
        <v>0</v>
      </c>
    </row>
    <row r="90" spans="1:10" ht="71.25" customHeight="1" x14ac:dyDescent="0.25">
      <c r="A90" s="91" t="s">
        <v>292</v>
      </c>
      <c r="B90" s="89" t="s">
        <v>293</v>
      </c>
      <c r="C90" s="91" t="s">
        <v>294</v>
      </c>
      <c r="D90" s="89" t="s">
        <v>295</v>
      </c>
      <c r="E90" s="85" t="s">
        <v>22</v>
      </c>
      <c r="F90" s="93" t="s">
        <v>296</v>
      </c>
      <c r="G90" s="68"/>
      <c r="H90" s="68"/>
      <c r="I90" s="80">
        <v>4875</v>
      </c>
      <c r="J90" s="93">
        <v>875</v>
      </c>
    </row>
    <row r="91" spans="1:10" ht="71.25" customHeight="1" x14ac:dyDescent="0.25">
      <c r="A91" s="91" t="s">
        <v>325</v>
      </c>
      <c r="B91" s="89" t="s">
        <v>326</v>
      </c>
      <c r="C91" s="91" t="s">
        <v>327</v>
      </c>
      <c r="D91" s="101" t="s">
        <v>30</v>
      </c>
      <c r="E91" s="85" t="s">
        <v>22</v>
      </c>
      <c r="F91" s="93" t="s">
        <v>328</v>
      </c>
      <c r="G91" s="68"/>
      <c r="H91" s="68"/>
      <c r="I91" s="80">
        <v>0</v>
      </c>
      <c r="J91" s="80">
        <v>0</v>
      </c>
    </row>
    <row r="92" spans="1:10" ht="90" x14ac:dyDescent="0.25">
      <c r="A92" s="91" t="s">
        <v>305</v>
      </c>
      <c r="B92" s="89" t="s">
        <v>301</v>
      </c>
      <c r="C92" s="91" t="s">
        <v>302</v>
      </c>
      <c r="D92" s="89" t="s">
        <v>303</v>
      </c>
      <c r="E92" s="85" t="s">
        <v>22</v>
      </c>
      <c r="F92" s="93" t="s">
        <v>304</v>
      </c>
      <c r="G92" s="68"/>
      <c r="H92" s="68"/>
      <c r="I92" s="55">
        <f>3036+1897.5</f>
        <v>4933.5</v>
      </c>
      <c r="J92" s="55">
        <f>1328.25+1897.5+1897.5+2087.25+1884.2+1907.85+759+3221.8</f>
        <v>14983.350000000002</v>
      </c>
    </row>
    <row r="93" spans="1:10" ht="75" x14ac:dyDescent="0.25">
      <c r="A93" s="91" t="s">
        <v>309</v>
      </c>
      <c r="B93" s="89" t="s">
        <v>306</v>
      </c>
      <c r="C93" s="89" t="s">
        <v>312</v>
      </c>
      <c r="D93" s="89" t="s">
        <v>308</v>
      </c>
      <c r="E93" s="89" t="s">
        <v>129</v>
      </c>
      <c r="F93" s="89" t="s">
        <v>310</v>
      </c>
      <c r="G93" s="68"/>
      <c r="H93" s="68"/>
      <c r="I93" s="80">
        <v>0</v>
      </c>
      <c r="J93" s="93">
        <v>3660</v>
      </c>
    </row>
    <row r="94" spans="1:10" ht="46.5" customHeight="1" x14ac:dyDescent="0.25">
      <c r="A94" s="91" t="s">
        <v>315</v>
      </c>
      <c r="B94" s="89" t="s">
        <v>307</v>
      </c>
      <c r="C94" s="89" t="s">
        <v>313</v>
      </c>
      <c r="D94" s="89" t="s">
        <v>314</v>
      </c>
      <c r="E94" s="89" t="s">
        <v>22</v>
      </c>
      <c r="F94" s="89" t="s">
        <v>311</v>
      </c>
      <c r="G94" s="68"/>
      <c r="H94" s="68"/>
      <c r="I94" s="80">
        <v>0</v>
      </c>
      <c r="J94" s="55">
        <f>5000</f>
        <v>5000</v>
      </c>
    </row>
    <row r="95" spans="1:10" ht="46.5" customHeight="1" x14ac:dyDescent="0.25">
      <c r="A95" s="110" t="s">
        <v>316</v>
      </c>
      <c r="B95" s="94" t="s">
        <v>317</v>
      </c>
      <c r="C95" s="21" t="s">
        <v>70</v>
      </c>
      <c r="D95" s="11" t="s">
        <v>45</v>
      </c>
      <c r="E95" s="95" t="s">
        <v>13</v>
      </c>
      <c r="F95" s="94" t="s">
        <v>106</v>
      </c>
      <c r="G95" s="111"/>
      <c r="H95" s="111"/>
      <c r="I95" s="80">
        <v>0</v>
      </c>
      <c r="J95" s="111"/>
    </row>
    <row r="96" spans="1:10" ht="46.5" customHeight="1" x14ac:dyDescent="0.25">
      <c r="A96" s="91" t="s">
        <v>319</v>
      </c>
      <c r="B96" s="89" t="s">
        <v>318</v>
      </c>
      <c r="C96" s="89" t="s">
        <v>392</v>
      </c>
      <c r="D96" s="89" t="s">
        <v>45</v>
      </c>
      <c r="E96" s="89" t="s">
        <v>13</v>
      </c>
      <c r="F96" s="112">
        <v>500</v>
      </c>
      <c r="G96" s="68"/>
      <c r="H96" s="68"/>
      <c r="I96" s="80">
        <v>500</v>
      </c>
      <c r="J96" s="111"/>
    </row>
    <row r="97" spans="1:1014" ht="46.5" customHeight="1" x14ac:dyDescent="0.25">
      <c r="A97" s="91" t="s">
        <v>320</v>
      </c>
      <c r="B97" s="89" t="s">
        <v>318</v>
      </c>
      <c r="C97" s="23" t="s">
        <v>70</v>
      </c>
      <c r="D97" s="12" t="s">
        <v>45</v>
      </c>
      <c r="E97" s="89" t="s">
        <v>13</v>
      </c>
      <c r="F97" s="112">
        <v>500</v>
      </c>
      <c r="G97" s="68"/>
      <c r="H97" s="68"/>
      <c r="I97" s="80">
        <v>500</v>
      </c>
      <c r="J97" s="111"/>
    </row>
    <row r="98" spans="1:1014" ht="135" x14ac:dyDescent="0.25">
      <c r="A98" s="91" t="s">
        <v>321</v>
      </c>
      <c r="B98" s="89" t="s">
        <v>322</v>
      </c>
      <c r="C98" s="23" t="s">
        <v>323</v>
      </c>
      <c r="D98" s="89" t="s">
        <v>30</v>
      </c>
      <c r="E98" s="85" t="s">
        <v>22</v>
      </c>
      <c r="F98" s="93" t="s">
        <v>324</v>
      </c>
      <c r="G98" s="68"/>
      <c r="H98" s="68"/>
      <c r="I98" s="80">
        <f>1800+800+8600</f>
        <v>11200</v>
      </c>
      <c r="J98" s="80">
        <v>0</v>
      </c>
    </row>
    <row r="99" spans="1:1014" ht="157.5" customHeight="1" x14ac:dyDescent="0.25">
      <c r="A99" s="91" t="s">
        <v>364</v>
      </c>
      <c r="B99" s="89" t="s">
        <v>365</v>
      </c>
      <c r="C99" s="23" t="s">
        <v>363</v>
      </c>
      <c r="D99" s="89" t="s">
        <v>366</v>
      </c>
      <c r="E99" s="85" t="s">
        <v>22</v>
      </c>
      <c r="F99" s="93">
        <v>10000</v>
      </c>
      <c r="G99" s="68"/>
      <c r="H99" s="68"/>
      <c r="I99" s="80">
        <v>3000</v>
      </c>
      <c r="J99" s="93">
        <v>3500</v>
      </c>
    </row>
    <row r="100" spans="1:1014" ht="57" customHeight="1" x14ac:dyDescent="0.25">
      <c r="A100" s="91" t="s">
        <v>329</v>
      </c>
      <c r="B100" s="89" t="s">
        <v>330</v>
      </c>
      <c r="C100" s="23" t="s">
        <v>331</v>
      </c>
      <c r="D100" s="89" t="s">
        <v>81</v>
      </c>
      <c r="E100" s="85" t="s">
        <v>22</v>
      </c>
      <c r="F100" s="93" t="s">
        <v>332</v>
      </c>
      <c r="G100" s="68"/>
      <c r="H100" s="68"/>
      <c r="I100" s="55">
        <v>2300</v>
      </c>
      <c r="J100" s="55">
        <f>1707.75+948.75+2846.25+948.75+2277</f>
        <v>8728.5</v>
      </c>
    </row>
    <row r="101" spans="1:1014" ht="57" customHeight="1" x14ac:dyDescent="0.25">
      <c r="A101" s="52" t="s">
        <v>249</v>
      </c>
      <c r="B101" s="52" t="s">
        <v>385</v>
      </c>
      <c r="C101" s="52" t="s">
        <v>386</v>
      </c>
      <c r="D101" s="53"/>
      <c r="E101" s="52" t="s">
        <v>22</v>
      </c>
      <c r="F101" s="54">
        <v>3100</v>
      </c>
      <c r="G101" s="114"/>
      <c r="H101" s="114"/>
      <c r="I101" s="115"/>
      <c r="J101" s="93">
        <v>1500</v>
      </c>
      <c r="ALY101"/>
      <c r="ALZ101"/>
    </row>
    <row r="102" spans="1:1014" ht="220.5" x14ac:dyDescent="0.25">
      <c r="A102" s="91" t="s">
        <v>333</v>
      </c>
      <c r="B102" s="89" t="s">
        <v>334</v>
      </c>
      <c r="C102" s="23" t="s">
        <v>335</v>
      </c>
      <c r="D102" s="89" t="s">
        <v>30</v>
      </c>
      <c r="E102" s="85" t="s">
        <v>22</v>
      </c>
      <c r="F102" s="23" t="s">
        <v>336</v>
      </c>
      <c r="G102" s="68"/>
      <c r="H102" s="68"/>
      <c r="I102" s="80">
        <v>0</v>
      </c>
      <c r="J102" s="80">
        <v>0</v>
      </c>
    </row>
    <row r="103" spans="1:1014" ht="63" x14ac:dyDescent="0.25">
      <c r="A103" s="91" t="s">
        <v>321</v>
      </c>
      <c r="B103" s="89" t="s">
        <v>337</v>
      </c>
      <c r="C103" s="23" t="s">
        <v>338</v>
      </c>
      <c r="D103" s="89" t="s">
        <v>30</v>
      </c>
      <c r="E103" s="85" t="s">
        <v>22</v>
      </c>
      <c r="F103" s="93" t="s">
        <v>339</v>
      </c>
      <c r="G103" s="68"/>
      <c r="H103" s="68"/>
      <c r="I103" s="68"/>
      <c r="J103" s="80">
        <v>0</v>
      </c>
    </row>
    <row r="104" spans="1:1014" ht="47.25" x14ac:dyDescent="0.25">
      <c r="A104" s="91" t="s">
        <v>233</v>
      </c>
      <c r="B104" s="101" t="s">
        <v>370</v>
      </c>
      <c r="C104" s="45" t="s">
        <v>371</v>
      </c>
      <c r="D104" s="101" t="s">
        <v>30</v>
      </c>
      <c r="E104" s="109" t="s">
        <v>22</v>
      </c>
      <c r="F104" s="92">
        <v>15400</v>
      </c>
      <c r="G104" s="68"/>
      <c r="H104" s="68"/>
      <c r="I104" s="68"/>
      <c r="J104" s="50">
        <f>3150+1901+1912</f>
        <v>6963</v>
      </c>
    </row>
    <row r="105" spans="1:1014" ht="141.75" x14ac:dyDescent="0.25">
      <c r="A105" s="91" t="s">
        <v>212</v>
      </c>
      <c r="B105" s="89" t="s">
        <v>341</v>
      </c>
      <c r="C105" s="23" t="s">
        <v>340</v>
      </c>
      <c r="D105" s="89" t="s">
        <v>30</v>
      </c>
      <c r="E105" s="85" t="s">
        <v>22</v>
      </c>
      <c r="F105" s="23" t="s">
        <v>342</v>
      </c>
      <c r="G105" s="68"/>
      <c r="H105" s="68"/>
      <c r="I105" s="68"/>
      <c r="J105" s="55">
        <f>5770.14+900</f>
        <v>6670.14</v>
      </c>
    </row>
    <row r="106" spans="1:1014" ht="126" x14ac:dyDescent="0.25">
      <c r="A106" s="91" t="s">
        <v>347</v>
      </c>
      <c r="B106" s="89" t="s">
        <v>344</v>
      </c>
      <c r="C106" s="23" t="s">
        <v>343</v>
      </c>
      <c r="D106" s="89" t="s">
        <v>345</v>
      </c>
      <c r="E106" s="85" t="s">
        <v>22</v>
      </c>
      <c r="F106" s="23" t="s">
        <v>346</v>
      </c>
      <c r="G106" s="68"/>
      <c r="H106" s="68"/>
      <c r="I106" s="68"/>
      <c r="J106" s="93">
        <f>80.4+100</f>
        <v>180.4</v>
      </c>
    </row>
    <row r="107" spans="1:1014" ht="132" customHeight="1" x14ac:dyDescent="0.25">
      <c r="A107" s="91" t="s">
        <v>305</v>
      </c>
      <c r="B107" s="89" t="s">
        <v>348</v>
      </c>
      <c r="C107" s="91" t="s">
        <v>349</v>
      </c>
      <c r="D107" s="89" t="s">
        <v>350</v>
      </c>
      <c r="E107" s="85" t="s">
        <v>22</v>
      </c>
      <c r="F107" s="93" t="s">
        <v>351</v>
      </c>
      <c r="G107" s="68"/>
      <c r="H107" s="68"/>
      <c r="I107" s="68"/>
      <c r="J107" s="93">
        <v>0</v>
      </c>
    </row>
    <row r="108" spans="1:1014" ht="120" x14ac:dyDescent="0.25">
      <c r="A108" s="91" t="s">
        <v>321</v>
      </c>
      <c r="B108" s="89" t="s">
        <v>372</v>
      </c>
      <c r="C108" s="23" t="s">
        <v>373</v>
      </c>
      <c r="D108" s="89" t="s">
        <v>374</v>
      </c>
      <c r="E108" s="85" t="s">
        <v>22</v>
      </c>
      <c r="F108" s="93" t="s">
        <v>375</v>
      </c>
      <c r="G108" s="68"/>
      <c r="H108" s="68"/>
      <c r="I108" s="68"/>
      <c r="J108" s="55">
        <v>2350</v>
      </c>
    </row>
    <row r="109" spans="1:1014" ht="180" x14ac:dyDescent="0.25">
      <c r="A109" s="91" t="s">
        <v>378</v>
      </c>
      <c r="B109" s="89" t="s">
        <v>376</v>
      </c>
      <c r="C109" s="23" t="s">
        <v>377</v>
      </c>
      <c r="D109" s="89"/>
      <c r="E109" s="85" t="s">
        <v>22</v>
      </c>
      <c r="F109" s="93" t="s">
        <v>379</v>
      </c>
      <c r="G109" s="68"/>
      <c r="H109" s="68"/>
      <c r="I109" s="68"/>
      <c r="J109" s="93">
        <v>0</v>
      </c>
    </row>
    <row r="110" spans="1:1014" ht="123.4" customHeight="1" x14ac:dyDescent="0.25">
      <c r="A110" s="52" t="s">
        <v>238</v>
      </c>
      <c r="B110" s="52" t="s">
        <v>387</v>
      </c>
      <c r="C110" s="52" t="s">
        <v>388</v>
      </c>
      <c r="D110" s="52" t="s">
        <v>30</v>
      </c>
      <c r="E110" s="52" t="s">
        <v>22</v>
      </c>
      <c r="F110" s="55" t="s">
        <v>389</v>
      </c>
      <c r="G110" s="68"/>
      <c r="H110" s="68"/>
      <c r="I110" s="68"/>
      <c r="J110" s="55">
        <f>2304+5917.94</f>
        <v>8221.9399999999987</v>
      </c>
      <c r="ALY110"/>
      <c r="ALZ110"/>
    </row>
    <row r="111" spans="1:1014" ht="45" x14ac:dyDescent="0.25">
      <c r="A111" s="91" t="s">
        <v>51</v>
      </c>
      <c r="B111" s="89" t="s">
        <v>381</v>
      </c>
      <c r="C111" s="23" t="s">
        <v>52</v>
      </c>
      <c r="D111" s="89" t="s">
        <v>382</v>
      </c>
      <c r="E111" s="85" t="s">
        <v>384</v>
      </c>
      <c r="F111" s="93" t="s">
        <v>383</v>
      </c>
      <c r="G111" s="68"/>
      <c r="H111" s="68"/>
      <c r="I111" s="68"/>
      <c r="J111" s="93">
        <v>0</v>
      </c>
    </row>
    <row r="112" spans="1:1014" ht="63" x14ac:dyDescent="0.25">
      <c r="A112" s="91" t="s">
        <v>395</v>
      </c>
      <c r="B112" s="91" t="s">
        <v>394</v>
      </c>
      <c r="C112" s="23" t="s">
        <v>396</v>
      </c>
      <c r="D112" s="52" t="s">
        <v>30</v>
      </c>
      <c r="E112" s="52" t="s">
        <v>22</v>
      </c>
      <c r="F112" s="93" t="s">
        <v>397</v>
      </c>
      <c r="G112" s="68"/>
      <c r="H112" s="68"/>
      <c r="I112" s="68"/>
      <c r="J112" s="68"/>
    </row>
    <row r="113" spans="1:1014" ht="27.6" customHeight="1" x14ac:dyDescent="0.25">
      <c r="A113" s="57"/>
      <c r="B113" s="58"/>
      <c r="C113" s="59"/>
      <c r="D113" s="58"/>
      <c r="E113" s="58"/>
      <c r="F113" s="60"/>
      <c r="G113" s="60"/>
      <c r="H113" s="60"/>
      <c r="I113" s="60"/>
      <c r="J113" s="60"/>
    </row>
    <row r="114" spans="1:1014" x14ac:dyDescent="0.25">
      <c r="A114" s="116" t="s">
        <v>83</v>
      </c>
      <c r="B114" s="116"/>
      <c r="C114" s="116"/>
      <c r="D114" s="116"/>
      <c r="E114" s="116"/>
      <c r="F114" s="116"/>
      <c r="ALZ114"/>
    </row>
    <row r="115" spans="1:1014" ht="15" customHeight="1" x14ac:dyDescent="0.25">
      <c r="H115" s="27"/>
      <c r="I115" s="27"/>
      <c r="J115" s="27"/>
      <c r="ALZ115"/>
    </row>
    <row r="116" spans="1:1014" x14ac:dyDescent="0.25">
      <c r="A116" s="117" t="s">
        <v>140</v>
      </c>
      <c r="B116" s="117"/>
      <c r="C116" s="117"/>
      <c r="D116" s="117"/>
      <c r="E116" s="117"/>
      <c r="F116" s="117"/>
      <c r="G116" s="117"/>
      <c r="H116" s="117"/>
      <c r="I116" s="117"/>
      <c r="ALZ116"/>
    </row>
    <row r="117" spans="1:1014" x14ac:dyDescent="0.25">
      <c r="ALZ117"/>
    </row>
    <row r="118" spans="1:1014" x14ac:dyDescent="0.25">
      <c r="E118" s="10"/>
      <c r="F118" s="3"/>
    </row>
    <row r="119" spans="1:1014" x14ac:dyDescent="0.25">
      <c r="E119" s="10"/>
      <c r="F119" s="3"/>
    </row>
    <row r="120" spans="1:1014" x14ac:dyDescent="0.25">
      <c r="E120" s="10"/>
      <c r="F120" s="3"/>
    </row>
  </sheetData>
  <mergeCells count="2">
    <mergeCell ref="A114:F114"/>
    <mergeCell ref="A116:I116"/>
  </mergeCells>
  <phoneticPr fontId="8" type="noConversion"/>
  <pageMargins left="0.23622047244094491" right="0.23622047244094491" top="0.35433070866141736" bottom="0.35433070866141736" header="0.31496062992125984" footer="0.31496062992125984"/>
  <pageSetup paperSize="9" scale="5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 Dosualdo</dc:creator>
  <cp:lastModifiedBy>Michela Dosualdo</cp:lastModifiedBy>
  <cp:lastPrinted>2023-06-19T07:11:21Z</cp:lastPrinted>
  <dcterms:created xsi:type="dcterms:W3CDTF">2020-06-30T11:31:57Z</dcterms:created>
  <dcterms:modified xsi:type="dcterms:W3CDTF">2024-11-11T11:40:00Z</dcterms:modified>
</cp:coreProperties>
</file>