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O:\AREA COMUNICAZIONE\SITO INTERNET A&amp;T2000\AMMINISTRAZIONE TRASPARENTE\Consulenti e collaboratori\2024\31.08.2024 da pubblicare\"/>
    </mc:Choice>
  </mc:AlternateContent>
  <xr:revisionPtr revIDLastSave="0" documentId="13_ncr:1_{8D262F7D-1A5E-4910-80F3-0ADFA75F5476}" xr6:coauthVersionLast="47" xr6:coauthVersionMax="47" xr10:uidLastSave="{00000000-0000-0000-0000-000000000000}"/>
  <bookViews>
    <workbookView xWindow="-120" yWindow="-120" windowWidth="29040" windowHeight="15720" xr2:uid="{00000000-000D-0000-FFFF-FFFF00000000}"/>
  </bookViews>
  <sheets>
    <sheet name="Foglio1" sheetId="1" r:id="rId1"/>
  </sheets>
  <definedNames>
    <definedName name="_xlnm._FilterDatabase" localSheetId="0" hidden="1">Foglio1!$A$1:$L$111</definedName>
    <definedName name="_Hlk5698677" localSheetId="0">Foglio1!#REF!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 i="1" l="1"/>
  <c r="J63" i="1"/>
  <c r="J70" i="1"/>
  <c r="J94" i="1"/>
  <c r="J92" i="1"/>
  <c r="I92" i="1"/>
  <c r="J85" i="1"/>
  <c r="J87" i="1"/>
  <c r="J100" i="1"/>
  <c r="J78" i="1"/>
  <c r="J110" i="1"/>
  <c r="J66" i="1"/>
  <c r="J104" i="1"/>
  <c r="J34" i="1"/>
  <c r="J62" i="1" l="1"/>
  <c r="I88" i="1"/>
  <c r="J75" i="1"/>
  <c r="J24" i="1"/>
  <c r="J106" i="1"/>
  <c r="I77" i="1"/>
  <c r="I51" i="1"/>
  <c r="I84" i="1"/>
  <c r="I62" i="1"/>
  <c r="I67" i="1"/>
  <c r="I83" i="1"/>
  <c r="I74" i="1"/>
  <c r="I80" i="1"/>
  <c r="J61" i="1"/>
  <c r="I98" i="1"/>
  <c r="I87" i="1"/>
  <c r="I78" i="1"/>
  <c r="I65" i="1"/>
  <c r="I63" i="1"/>
  <c r="I61" i="1"/>
  <c r="I60" i="1"/>
  <c r="I50" i="1"/>
  <c r="I49" i="1"/>
  <c r="I34" i="1"/>
  <c r="I27" i="1"/>
  <c r="I26" i="1"/>
  <c r="I25" i="1"/>
  <c r="I68" i="1"/>
  <c r="I70" i="1"/>
  <c r="I69" i="1"/>
  <c r="I75" i="1" l="1"/>
  <c r="H66" i="1"/>
  <c r="H14" i="1"/>
  <c r="H25" i="1"/>
</calcChain>
</file>

<file path=xl/sharedStrings.xml><?xml version="1.0" encoding="utf-8"?>
<sst xmlns="http://schemas.openxmlformats.org/spreadsheetml/2006/main" count="640" uniqueCount="394">
  <si>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</si>
  <si>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</si>
  <si>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</si>
  <si>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</si>
  <si>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</si>
  <si>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</si>
  <si>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</si>
  <si>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</si>
  <si>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</si>
  <si>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</si>
  <si>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Determinazione dell'Amministratore Unico del 29/01/2014 - Delibera del CDA del 31/07/2017 - Delibera del CDA del 16/01/2020</t>
  </si>
  <si>
    <t>Presidente dell'Organismo di vigilanza ai sensi del D. Lgs. 231/2001</t>
  </si>
  <si>
    <t>Fino ad approvazione del bilancio al 31/12/2016 - prorogato dal CDA fino a nuova nomina</t>
  </si>
  <si>
    <t>Affidamento diretto</t>
  </si>
  <si>
    <t>€ 4.500,00 annui</t>
  </si>
  <si>
    <t>DOTT. ANTONIO ZULIANI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</si>
  <si>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</si>
  <si>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</si>
  <si>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</si>
  <si>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</si>
  <si>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</si>
  <si>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</si>
  <si>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</si>
  <si>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DOTT. LEONCINI</t>
  </si>
  <si>
    <t>prot. 5011 del 27/09/2006; prot. 787 del 6/02/2014</t>
  </si>
  <si>
    <t>Medico Competente</t>
  </si>
  <si>
    <t>SICURA SRL</t>
  </si>
  <si>
    <t>vedasi incarico al medico competente</t>
  </si>
  <si>
    <t>Visite mediche preventive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</si>
  <si>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</si>
  <si>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</si>
  <si>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</si>
  <si>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</si>
  <si>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</si>
  <si>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</si>
  <si>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</si>
  <si>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</si>
  <si>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</si>
  <si>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</si>
  <si>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</si>
  <si>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</si>
  <si>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</si>
  <si>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</si>
  <si>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</si>
  <si>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</si>
  <si>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</si>
  <si>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</si>
  <si>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</si>
  <si>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</si>
  <si>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</si>
  <si>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</si>
  <si>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</si>
  <si>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</si>
  <si>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</si>
  <si>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</si>
  <si>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</si>
  <si>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</si>
  <si>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</si>
  <si>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</si>
  <si>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</si>
  <si>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GIUSEPPE DALLAGNESE</t>
  </si>
  <si>
    <t>durata della gara</t>
  </si>
  <si>
    <t>AVV. COMAND OLIVIERO</t>
  </si>
  <si>
    <t>prot. 1930/2019</t>
  </si>
  <si>
    <t>Consulenza giuridica</t>
  </si>
  <si>
    <t>fino al 31/12/2020</t>
  </si>
  <si>
    <t>Delibera dell'Assemblea dei soci del 4/07/2019</t>
  </si>
  <si>
    <t>Fino ad approvazione del bilancio al 31/12/2021</t>
  </si>
  <si>
    <t>DOTT. GIANPIETRO BELLONI</t>
  </si>
  <si>
    <t>prot. 4706/2019</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</si>
  <si>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</si>
  <si>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</si>
  <si>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</si>
  <si>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</si>
  <si>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</si>
  <si>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GEOM. PAOLO DEBERNARDI</t>
  </si>
  <si>
    <t>AVV. MATTIA TOMASETTI</t>
  </si>
  <si>
    <t>prot. 659/2020</t>
  </si>
  <si>
    <t>Consulenza in materia tributaria</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</si>
  <si>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</si>
  <si>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</si>
  <si>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</si>
  <si>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</si>
  <si>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</si>
  <si>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prot. 3385/2020</t>
  </si>
  <si>
    <t>DOTT. LONDERO ANGELO DENIS</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</si>
  <si>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</si>
  <si>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</si>
  <si>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</si>
  <si>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</si>
  <si>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</si>
  <si>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</si>
  <si>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</si>
  <si>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</si>
  <si>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</si>
  <si>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Redazione piano catastale/tavolare di frazionamento della sede operativa di A&amp;T 2000 di San Dorligo della Valle-Dolina</t>
  </si>
  <si>
    <t xml:space="preserve">Prot. 341/2021 </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</si>
  <si>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</si>
  <si>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</si>
  <si>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</si>
  <si>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</si>
  <si>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</si>
  <si>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 xml:space="preserve">prot. 2342/2021 </t>
  </si>
  <si>
    <r>
      <t xml:space="preserve">Componente esterno della Commissione Giudicatrice per </t>
    </r>
    <r>
      <rPr>
        <sz val="11"/>
        <color rgb="FF000000"/>
        <rFont val="Calibri"/>
        <family val="2"/>
      </rPr>
      <t>selezione privata di personale</t>
    </r>
  </si>
  <si>
    <t>DOTT. MARCELLO RITA</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</si>
  <si>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</si>
  <si>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</si>
  <si>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</si>
  <si>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</si>
  <si>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</si>
  <si>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</si>
  <si>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</si>
  <si>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</si>
  <si>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</si>
  <si>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</si>
  <si>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</si>
  <si>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</si>
  <si>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</si>
  <si>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</si>
  <si>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</si>
  <si>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</si>
  <si>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</si>
  <si>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</si>
  <si>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</si>
  <si>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</si>
  <si>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</si>
  <si>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</si>
  <si>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</si>
  <si>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</si>
  <si>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</si>
  <si>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</si>
  <si>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</si>
  <si>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determinazione n. 227 del 12/10/2021</t>
  </si>
  <si>
    <t>servizio di stipula atti notarili terreno in località San Dorligo della Valle-Dolina</t>
  </si>
  <si>
    <t>fino a 10.000 €</t>
  </si>
  <si>
    <t xml:space="preserve">redazione atti notarili inerenti alla Società A&amp;T 2000 S.p.A. </t>
  </si>
  <si>
    <t>determinazione n. 234 del 18/10/2021</t>
  </si>
  <si>
    <t>determinazione n. 267 del 30/11/2021</t>
  </si>
  <si>
    <t xml:space="preserve">Incarico notarile per redazione di atto di compravendita </t>
  </si>
  <si>
    <t>fino a 20.000 €</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</si>
  <si>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</si>
  <si>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</si>
  <si>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</si>
  <si>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</si>
  <si>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</si>
  <si>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</si>
  <si>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</si>
  <si>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</si>
  <si>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</si>
  <si>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</si>
  <si>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</si>
  <si>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</si>
  <si>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</si>
  <si>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STUDIO NOTARILE DOTT. MATTEO BORDON**</t>
  </si>
  <si>
    <t>NOTAIO FILIPPO CHIOVARI **</t>
  </si>
  <si>
    <t>STUDIO NOTAI DOTT. ROBERTO COMISSO - AVV. TOMASO GIORDANO**</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</si>
  <si>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</si>
  <si>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</si>
  <si>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</si>
  <si>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</si>
  <si>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</si>
  <si>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</si>
  <si>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</si>
  <si>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</si>
  <si>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</si>
  <si>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</si>
  <si>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</si>
  <si>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</si>
  <si>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</si>
  <si>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</si>
  <si>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</si>
  <si>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</si>
  <si>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</si>
  <si>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</si>
  <si>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</si>
  <si>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</si>
  <si>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</si>
  <si>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</si>
  <si>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</si>
  <si>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</si>
  <si>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</si>
  <si>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</si>
  <si>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AMMONTARE EROGATO 2021 (IVA INCLUSA)*</t>
  </si>
  <si>
    <t>Incarico concluso in data 31/05/2021</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</si>
  <si>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</si>
  <si>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</si>
  <si>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</si>
  <si>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</si>
  <si>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</si>
  <si>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</si>
  <si>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</si>
  <si>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</si>
  <si>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</si>
  <si>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</si>
  <si>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</si>
  <si>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</si>
  <si>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</si>
  <si>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</si>
  <si>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</si>
  <si>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</si>
  <si>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</si>
  <si>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</si>
  <si>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</si>
  <si>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</si>
  <si>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</si>
  <si>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</si>
  <si>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</si>
  <si>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r>
      <t>servizio di consulenza ambientale specialistica sull’area occupata dalla discarica in post-gestione di 1</t>
    </r>
    <r>
      <rPr>
        <vertAlign val="superscript"/>
        <sz val="16"/>
        <color rgb="FF000000"/>
        <rFont val="Times New Roman"/>
        <family val="1"/>
      </rPr>
      <t>a</t>
    </r>
    <r>
      <rPr>
        <sz val="12"/>
        <color rgb="FF000000"/>
        <rFont val="Times New Roman"/>
        <family val="1"/>
      </rPr>
      <t xml:space="preserve"> categoria sita in comune di Fagagna </t>
    </r>
  </si>
  <si>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</si>
  <si>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</si>
  <si>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</si>
  <si>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</si>
  <si>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</si>
  <si>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</si>
  <si>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</si>
  <si>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</si>
  <si>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</si>
  <si>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</si>
  <si>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</si>
  <si>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</si>
  <si>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</si>
  <si>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</si>
  <si>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</si>
  <si>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</si>
  <si>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</si>
  <si>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</si>
  <si>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</si>
  <si>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</si>
  <si>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</si>
  <si>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</si>
  <si>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</si>
  <si>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</si>
  <si>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</si>
  <si>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</si>
  <si>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</si>
  <si>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</si>
  <si>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</si>
  <si>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</si>
  <si>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</si>
  <si>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</si>
  <si>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</si>
  <si>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</si>
  <si>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</si>
  <si>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</si>
  <si>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</si>
  <si>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</si>
  <si>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</si>
  <si>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</si>
  <si>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</si>
  <si>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</si>
  <si>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</si>
  <si>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</si>
  <si>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</si>
  <si>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</si>
  <si>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</si>
  <si>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</si>
  <si>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</si>
  <si>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</si>
  <si>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</si>
  <si>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</si>
  <si>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</si>
  <si>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</si>
  <si>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</si>
  <si>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</si>
  <si>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</si>
  <si>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</si>
  <si>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</si>
  <si>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</si>
  <si>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</si>
  <si>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</si>
  <si>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</si>
  <si>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</si>
  <si>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</si>
  <si>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</si>
  <si>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</si>
  <si>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</si>
  <si>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</si>
  <si>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</si>
  <si>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</si>
  <si>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</si>
  <si>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</si>
  <si>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</si>
  <si>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</si>
  <si>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</si>
  <si>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</si>
  <si>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</si>
  <si>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</si>
  <si>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</si>
  <si>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</si>
  <si>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</si>
  <si>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</si>
  <si>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</si>
  <si>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</si>
  <si>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</si>
  <si>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</si>
  <si>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</si>
  <si>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</si>
  <si>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</si>
  <si>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</si>
  <si>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</si>
  <si>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</si>
  <si>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</si>
  <si>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</si>
  <si>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</si>
  <si>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</si>
  <si>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</si>
  <si>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</si>
  <si>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</si>
  <si>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</si>
  <si>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</si>
  <si>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</si>
  <si>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</si>
  <si>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</si>
  <si>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</si>
  <si>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</si>
  <si>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</si>
  <si>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</si>
  <si>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</si>
  <si>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</si>
  <si>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</si>
  <si>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</si>
  <si>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</si>
  <si>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</si>
  <si>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</si>
  <si>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</si>
  <si>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</si>
  <si>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</si>
  <si>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</si>
  <si>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</si>
  <si>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</si>
  <si>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</si>
  <si>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</si>
  <si>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</si>
  <si>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</si>
  <si>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</si>
  <si>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</si>
  <si>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</si>
  <si>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</si>
  <si>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</si>
  <si>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</si>
  <si>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</si>
  <si>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</si>
  <si>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</si>
  <si>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</si>
  <si>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</si>
  <si>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</si>
  <si>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</si>
  <si>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</si>
  <si>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</si>
  <si>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</si>
  <si>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</si>
  <si>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</si>
  <si>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</si>
  <si>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</si>
  <si>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</si>
  <si>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</si>
  <si>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</si>
  <si>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</si>
  <si>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</si>
  <si>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</si>
  <si>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</si>
  <si>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</si>
  <si>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</si>
  <si>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</si>
  <si>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</si>
  <si>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</si>
  <si>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</si>
  <si>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</si>
  <si>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</si>
  <si>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</si>
  <si>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</si>
  <si>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</si>
  <si>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</si>
  <si>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</si>
  <si>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</si>
  <si>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</si>
  <si>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</si>
  <si>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</si>
  <si>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</si>
  <si>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</si>
  <si>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 xml:space="preserve"> </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</si>
  <si>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</si>
  <si>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</si>
  <si>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</si>
  <si>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</si>
  <si>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</si>
  <si>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</si>
  <si>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</si>
  <si>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</si>
  <si>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</si>
  <si>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</si>
  <si>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</si>
  <si>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</si>
  <si>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AMMONTARE EROGATO AL 31/08/2024 (IVA ED ALTRI ONERI ESCLUSI)*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</si>
</sst>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0]General"/>
    <numFmt numFmtId="165" formatCode="&quot;€ &quot;#,##0.00"/>
    <numFmt numFmtId="166" formatCode="&quot;€ &quot;#,##0.00;[Red]&quot;-€ &quot;#,##0.00"/>
    <numFmt numFmtId="167" formatCode="#,##0.00\ &quot;€&quot;"/>
  </numFmts>
  <fonts count="13"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vertAlign val="superscript"/>
      <sz val="16"/>
      <color rgb="FF000000"/>
      <name val="Times New Roman"/>
      <family val="1"/>
    </font>
    <font>
      <sz val="11"/>
      <name val="Calibri"/>
      <family val="2"/>
      <scheme val="minor"/>
    </font>
    <font>
      <sz val="12"/>
      <name val="Calibri"/>
      <family val="2"/>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164" fontId="1" fillId="0" borderId="0" applyBorder="0" applyProtection="0"/>
  </cellStyleXfs>
  <cellXfs count="118">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4" fontId="3" fillId="0" borderId="1" xfId="1" applyFont="1" applyBorder="1" applyAlignment="1">
      <alignment vertical="center" wrapText="1"/>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5" xfId="1" applyFont="1" applyFill="1" applyBorder="1" applyAlignment="1">
      <alignment horizontal="left" vertical="center" wrapText="1"/>
    </xf>
    <xf numFmtId="164" fontId="3" fillId="3" borderId="4" xfId="1" applyFont="1" applyFill="1" applyBorder="1" applyAlignment="1">
      <alignment vertical="center" wrapText="1"/>
    </xf>
    <xf numFmtId="164" fontId="3" fillId="3" borderId="5"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4" fontId="3" fillId="8" borderId="1" xfId="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4" borderId="6"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4" fontId="3" fillId="0" borderId="4" xfId="1" applyFont="1" applyBorder="1" applyAlignment="1">
      <alignment horizontal="justify" vertical="center"/>
    </xf>
    <xf numFmtId="166" fontId="3" fillId="0" borderId="4" xfId="1" applyNumberFormat="1" applyFont="1" applyBorder="1" applyAlignment="1">
      <alignment horizontal="left" vertical="center" wrapText="1"/>
    </xf>
    <xf numFmtId="166" fontId="3" fillId="0" borderId="6" xfId="1" applyNumberFormat="1" applyFont="1" applyBorder="1" applyAlignment="1">
      <alignment horizontal="left" vertical="center" wrapText="1"/>
    </xf>
    <xf numFmtId="164" fontId="3" fillId="0" borderId="11" xfId="1" applyFont="1" applyBorder="1" applyAlignment="1">
      <alignment horizontal="justify" vertical="center"/>
    </xf>
    <xf numFmtId="166" fontId="3" fillId="6" borderId="11" xfId="1" applyNumberFormat="1" applyFont="1" applyFill="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7"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164" fontId="7" fillId="0" borderId="1" xfId="1" applyFont="1" applyBorder="1" applyAlignment="1">
      <alignment vertical="center" wrapText="1"/>
    </xf>
    <xf numFmtId="0" fontId="11" fillId="0" borderId="4" xfId="0" applyFont="1" applyBorder="1" applyAlignment="1">
      <alignment vertical="center" wrapText="1"/>
    </xf>
    <xf numFmtId="165" fontId="11" fillId="0" borderId="4" xfId="1" applyNumberFormat="1" applyFont="1" applyBorder="1" applyAlignment="1">
      <alignment horizontal="left" vertical="center" wrapText="1"/>
    </xf>
    <xf numFmtId="0" fontId="11" fillId="0" borderId="5" xfId="0" applyFont="1" applyBorder="1" applyAlignment="1">
      <alignment vertical="center" wrapText="1"/>
    </xf>
    <xf numFmtId="164" fontId="7" fillId="0" borderId="4" xfId="1" applyFont="1" applyBorder="1" applyAlignment="1">
      <alignment vertical="center" wrapText="1"/>
    </xf>
    <xf numFmtId="164" fontId="12" fillId="0" borderId="4" xfId="1" applyFont="1" applyBorder="1" applyAlignment="1">
      <alignment horizontal="justify" vertical="center"/>
    </xf>
    <xf numFmtId="166" fontId="12" fillId="0" borderId="4" xfId="1" applyNumberFormat="1" applyFont="1" applyBorder="1" applyAlignment="1">
      <alignment horizontal="left" vertical="center" wrapText="1"/>
    </xf>
    <xf numFmtId="165" fontId="7" fillId="0" borderId="4" xfId="1" applyNumberFormat="1" applyFont="1" applyBorder="1" applyAlignment="1">
      <alignment horizontal="left" vertical="center" wrapText="1"/>
    </xf>
    <xf numFmtId="165" fontId="7" fillId="6" borderId="4" xfId="1" applyNumberFormat="1" applyFont="1" applyFill="1" applyBorder="1" applyAlignment="1">
      <alignment horizontal="lef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3" borderId="8"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0" borderId="8"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9"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5" fontId="1" fillId="7" borderId="9" xfId="1" applyNumberFormat="1" applyFill="1" applyBorder="1" applyAlignment="1">
      <alignment horizontal="left" vertical="center" wrapText="1"/>
    </xf>
    <xf numFmtId="165" fontId="1" fillId="0" borderId="9" xfId="1" applyNumberFormat="1" applyBorder="1" applyAlignment="1">
      <alignment horizontal="left" vertical="center" wrapText="1"/>
    </xf>
    <xf numFmtId="164" fontId="1" fillId="0" borderId="3" xfId="1" applyBorder="1" applyAlignment="1">
      <alignment vertical="center" wrapText="1"/>
    </xf>
    <xf numFmtId="165" fontId="1" fillId="7" borderId="8" xfId="1" applyNumberFormat="1" applyFill="1" applyBorder="1" applyAlignment="1">
      <alignment horizontal="lef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10" xfId="1" applyFill="1" applyBorder="1" applyAlignment="1">
      <alignment vertical="center" wrapText="1"/>
    </xf>
    <xf numFmtId="165" fontId="1" fillId="7" borderId="6" xfId="1" applyNumberFormat="1" applyFill="1" applyBorder="1" applyAlignment="1">
      <alignment horizontal="left" vertical="center" wrapText="1"/>
    </xf>
    <xf numFmtId="165" fontId="1" fillId="4" borderId="10"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5" fontId="1" fillId="0" borderId="3" xfId="1" applyNumberFormat="1" applyBorder="1" applyAlignment="1">
      <alignment horizontal="left" vertical="center" wrapText="1"/>
    </xf>
    <xf numFmtId="164" fontId="1" fillId="8" borderId="11" xfId="1" applyFill="1" applyBorder="1" applyAlignment="1">
      <alignment vertical="center" wrapText="1"/>
    </xf>
    <xf numFmtId="164" fontId="1" fillId="0" borderId="11" xfId="1" applyBorder="1" applyAlignment="1">
      <alignment vertical="center" wrapText="1"/>
    </xf>
    <xf numFmtId="164" fontId="1" fillId="3" borderId="11" xfId="1" applyFill="1" applyBorder="1" applyAlignment="1">
      <alignment vertical="center" wrapText="1"/>
    </xf>
    <xf numFmtId="164" fontId="1" fillId="0" borderId="10"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1" fillId="7" borderId="4" xfId="1" applyNumberFormat="1" applyFont="1" applyFill="1" applyBorder="1" applyAlignment="1">
      <alignment horizontal="left" vertical="center" wrapText="1"/>
    </xf>
    <xf numFmtId="165" fontId="1" fillId="10" borderId="4" xfId="1" applyNumberFormat="1" applyFill="1" applyBorder="1" applyAlignment="1">
      <alignment horizontal="left" vertical="center" wrapText="1"/>
    </xf>
    <xf numFmtId="165" fontId="1" fillId="11" borderId="4"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Z119"/>
  <sheetViews>
    <sheetView tabSelected="1" zoomScale="90" zoomScaleNormal="90" workbookViewId="0">
      <pane ySplit="1" topLeftCell="A2" activePane="bottomLeft" state="frozen"/>
      <selection pane="bottomLeft" activeCell="J111" sqref="J111"/>
    </sheetView>
  </sheetViews>
  <sheetFormatPr defaultRowHeight="15" x14ac:dyDescent="0.25"/>
  <cols>
    <col min="1" max="1" width="35.25" style="9" bestFit="1" customWidth="1"/>
    <col min="2" max="2" width="34.875" style="9" customWidth="1"/>
    <col min="3" max="3" width="30.5" style="9" customWidth="1"/>
    <col min="4" max="4" width="18.625" style="9" customWidth="1"/>
    <col min="5" max="5" width="20.75" style="9" customWidth="1"/>
    <col min="6" max="6" width="23.625" style="10" customWidth="1"/>
    <col min="7" max="7" width="18.875" style="3" customWidth="1"/>
    <col min="8" max="10" width="19" style="3" customWidth="1"/>
    <col min="11" max="1014" width="8.125" style="3" customWidth="1"/>
    <col min="1015" max="1015" width="9" customWidth="1"/>
  </cols>
  <sheetData>
    <row r="1" spans="1:12" ht="97.5" customHeight="1" x14ac:dyDescent="0.25">
      <c r="A1" s="1" t="s">
        <v>0</v>
      </c>
      <c r="B1" s="1" t="s">
        <v>1</v>
      </c>
      <c r="C1" s="1" t="s">
        <v>2</v>
      </c>
      <c r="D1" s="1" t="s">
        <v>3</v>
      </c>
      <c r="E1" s="1" t="s">
        <v>4</v>
      </c>
      <c r="F1" s="2" t="s">
        <v>5</v>
      </c>
      <c r="G1" s="2" t="s">
        <v>182</v>
      </c>
      <c r="H1" s="2" t="s">
        <v>275</v>
      </c>
      <c r="I1" s="2" t="s">
        <v>352</v>
      </c>
      <c r="J1" s="2" t="s">
        <v>393</v>
      </c>
    </row>
    <row r="2" spans="1:12" ht="109.7" customHeight="1" x14ac:dyDescent="0.25">
      <c r="A2" s="61" t="s">
        <v>15</v>
      </c>
      <c r="B2" s="61" t="s">
        <v>10</v>
      </c>
      <c r="C2" s="61" t="s">
        <v>18</v>
      </c>
      <c r="D2" s="61" t="s">
        <v>12</v>
      </c>
      <c r="E2" s="62" t="s">
        <v>13</v>
      </c>
      <c r="F2" s="63" t="s">
        <v>19</v>
      </c>
      <c r="G2" s="64">
        <v>5518.02</v>
      </c>
      <c r="H2" s="65"/>
      <c r="I2" s="65"/>
      <c r="J2" s="65"/>
    </row>
    <row r="3" spans="1:12" ht="104.25" customHeight="1" x14ac:dyDescent="0.25">
      <c r="A3" s="61" t="s">
        <v>20</v>
      </c>
      <c r="B3" s="61" t="s">
        <v>10</v>
      </c>
      <c r="C3" s="61" t="s">
        <v>18</v>
      </c>
      <c r="D3" s="61" t="s">
        <v>12</v>
      </c>
      <c r="E3" s="62" t="s">
        <v>13</v>
      </c>
      <c r="F3" s="63" t="s">
        <v>19</v>
      </c>
      <c r="G3" s="64">
        <v>4313.92</v>
      </c>
      <c r="H3" s="65"/>
      <c r="I3" s="65"/>
      <c r="J3" s="65"/>
      <c r="L3" s="3" t="s">
        <v>380</v>
      </c>
    </row>
    <row r="4" spans="1:12" ht="30" x14ac:dyDescent="0.25">
      <c r="A4" s="61" t="s">
        <v>23</v>
      </c>
      <c r="B4" s="61" t="s">
        <v>24</v>
      </c>
      <c r="C4" s="61" t="s">
        <v>25</v>
      </c>
      <c r="D4" s="61" t="s">
        <v>183</v>
      </c>
      <c r="E4" s="62" t="s">
        <v>22</v>
      </c>
      <c r="F4" s="66"/>
      <c r="G4" s="67">
        <v>102</v>
      </c>
      <c r="H4" s="68"/>
      <c r="I4" s="68"/>
      <c r="J4" s="68"/>
    </row>
    <row r="5" spans="1:12" ht="30" x14ac:dyDescent="0.25">
      <c r="A5" s="61" t="s">
        <v>26</v>
      </c>
      <c r="B5" s="62" t="s">
        <v>27</v>
      </c>
      <c r="C5" s="62" t="s">
        <v>28</v>
      </c>
      <c r="D5" s="62" t="s">
        <v>21</v>
      </c>
      <c r="E5" s="62" t="s">
        <v>22</v>
      </c>
      <c r="F5" s="69"/>
      <c r="G5" s="69">
        <v>979.5</v>
      </c>
      <c r="H5" s="70"/>
      <c r="I5" s="70"/>
      <c r="J5" s="70"/>
    </row>
    <row r="6" spans="1:12" ht="57" customHeight="1" x14ac:dyDescent="0.25">
      <c r="A6" s="61" t="s">
        <v>39</v>
      </c>
      <c r="B6" s="62" t="s">
        <v>38</v>
      </c>
      <c r="C6" s="62" t="s">
        <v>40</v>
      </c>
      <c r="D6" s="62" t="s">
        <v>21</v>
      </c>
      <c r="E6" s="62" t="s">
        <v>22</v>
      </c>
      <c r="F6" s="69" t="s">
        <v>29</v>
      </c>
      <c r="G6" s="69">
        <v>32100.639999999999</v>
      </c>
      <c r="H6" s="41">
        <v>14591.2</v>
      </c>
      <c r="I6" s="16"/>
      <c r="J6" s="16"/>
    </row>
    <row r="7" spans="1:12" ht="57" customHeight="1" x14ac:dyDescent="0.25">
      <c r="A7" s="61" t="s">
        <v>42</v>
      </c>
      <c r="B7" s="62" t="s">
        <v>43</v>
      </c>
      <c r="C7" s="62" t="s">
        <v>44</v>
      </c>
      <c r="D7" s="62" t="s">
        <v>30</v>
      </c>
      <c r="E7" s="62" t="s">
        <v>22</v>
      </c>
      <c r="F7" s="69">
        <v>20200</v>
      </c>
      <c r="G7" s="69">
        <v>0</v>
      </c>
      <c r="H7" s="43">
        <v>0</v>
      </c>
      <c r="I7" s="66">
        <v>6850</v>
      </c>
      <c r="J7" s="65"/>
    </row>
    <row r="8" spans="1:12" ht="42.75" x14ac:dyDescent="0.25">
      <c r="A8" s="61" t="s">
        <v>42</v>
      </c>
      <c r="B8" s="62" t="s">
        <v>354</v>
      </c>
      <c r="C8" s="71" t="s">
        <v>353</v>
      </c>
      <c r="D8" s="62" t="s">
        <v>30</v>
      </c>
      <c r="E8" s="62" t="s">
        <v>22</v>
      </c>
      <c r="F8" s="69">
        <v>32240</v>
      </c>
      <c r="G8" s="72"/>
      <c r="H8" s="72"/>
      <c r="I8" s="66">
        <v>18500</v>
      </c>
      <c r="J8" s="65"/>
    </row>
    <row r="9" spans="1:12" ht="30" x14ac:dyDescent="0.25">
      <c r="A9" s="61" t="s">
        <v>47</v>
      </c>
      <c r="B9" s="62" t="s">
        <v>48</v>
      </c>
      <c r="C9" s="62" t="s">
        <v>49</v>
      </c>
      <c r="D9" s="62" t="s">
        <v>50</v>
      </c>
      <c r="E9" s="62" t="s">
        <v>22</v>
      </c>
      <c r="F9" s="69">
        <v>10500</v>
      </c>
      <c r="G9" s="42">
        <v>4759.5</v>
      </c>
      <c r="H9" s="73">
        <v>4575.5</v>
      </c>
      <c r="I9" s="74"/>
      <c r="J9" s="74"/>
    </row>
    <row r="10" spans="1:12" ht="64.5" customHeight="1" x14ac:dyDescent="0.25">
      <c r="A10" s="48" t="s">
        <v>51</v>
      </c>
      <c r="B10" s="62" t="s">
        <v>187</v>
      </c>
      <c r="C10" s="62" t="s">
        <v>52</v>
      </c>
      <c r="D10" s="62" t="s">
        <v>185</v>
      </c>
      <c r="E10" s="62" t="s">
        <v>53</v>
      </c>
      <c r="F10" s="69" t="s">
        <v>186</v>
      </c>
      <c r="G10" s="69">
        <v>14396</v>
      </c>
      <c r="H10" s="75">
        <v>11800</v>
      </c>
      <c r="I10" s="76">
        <v>11800</v>
      </c>
      <c r="J10" s="77">
        <v>11800</v>
      </c>
    </row>
    <row r="11" spans="1:12" ht="30" x14ac:dyDescent="0.25">
      <c r="A11" s="61" t="s">
        <v>35</v>
      </c>
      <c r="B11" s="62" t="s">
        <v>54</v>
      </c>
      <c r="C11" s="61" t="s">
        <v>41</v>
      </c>
      <c r="D11" s="4" t="s">
        <v>55</v>
      </c>
      <c r="E11" s="62" t="s">
        <v>22</v>
      </c>
      <c r="F11" s="28" t="s">
        <v>56</v>
      </c>
      <c r="G11" s="64">
        <v>3647.8</v>
      </c>
      <c r="H11" s="73">
        <v>1823.9</v>
      </c>
      <c r="I11" s="73">
        <v>1437.5</v>
      </c>
      <c r="J11" s="68"/>
    </row>
    <row r="12" spans="1:12" ht="90" x14ac:dyDescent="0.25">
      <c r="A12" s="61" t="s">
        <v>35</v>
      </c>
      <c r="B12" s="62" t="s">
        <v>57</v>
      </c>
      <c r="C12" s="61" t="s">
        <v>58</v>
      </c>
      <c r="D12" s="4" t="s">
        <v>55</v>
      </c>
      <c r="E12" s="62" t="s">
        <v>22</v>
      </c>
      <c r="F12" s="6" t="s">
        <v>59</v>
      </c>
      <c r="G12" s="64">
        <v>4063.96</v>
      </c>
      <c r="H12" s="73">
        <v>1677.99</v>
      </c>
      <c r="I12" s="73">
        <v>2415</v>
      </c>
      <c r="J12" s="68"/>
    </row>
    <row r="13" spans="1:12" ht="49.5" customHeight="1" x14ac:dyDescent="0.25">
      <c r="A13" s="61" t="s">
        <v>62</v>
      </c>
      <c r="B13" s="62" t="s">
        <v>63</v>
      </c>
      <c r="C13" s="62" t="s">
        <v>64</v>
      </c>
      <c r="D13" s="29" t="s">
        <v>65</v>
      </c>
      <c r="E13" s="62" t="s">
        <v>22</v>
      </c>
      <c r="F13" s="69">
        <v>20000</v>
      </c>
      <c r="G13" s="69">
        <v>4390.05</v>
      </c>
      <c r="H13" s="69">
        <v>5836.48</v>
      </c>
      <c r="I13" s="66">
        <v>1150</v>
      </c>
      <c r="J13" s="66">
        <v>0</v>
      </c>
    </row>
    <row r="14" spans="1:12" ht="60" customHeight="1" x14ac:dyDescent="0.25">
      <c r="A14" s="78" t="s">
        <v>6</v>
      </c>
      <c r="B14" s="61" t="s">
        <v>66</v>
      </c>
      <c r="C14" s="61" t="s">
        <v>7</v>
      </c>
      <c r="D14" s="61" t="s">
        <v>67</v>
      </c>
      <c r="E14" s="62" t="s">
        <v>8</v>
      </c>
      <c r="F14" s="66" t="s">
        <v>9</v>
      </c>
      <c r="G14" s="79">
        <v>11619.97</v>
      </c>
      <c r="H14" s="80">
        <f>7632+4151.65</f>
        <v>11783.65</v>
      </c>
      <c r="I14" s="66">
        <v>2002.83</v>
      </c>
      <c r="J14" s="72"/>
    </row>
    <row r="15" spans="1:12" ht="55.7" customHeight="1" x14ac:dyDescent="0.25">
      <c r="A15" s="78" t="s">
        <v>31</v>
      </c>
      <c r="B15" s="61" t="s">
        <v>66</v>
      </c>
      <c r="C15" s="61" t="s">
        <v>16</v>
      </c>
      <c r="D15" s="61" t="s">
        <v>67</v>
      </c>
      <c r="E15" s="62" t="s">
        <v>8</v>
      </c>
      <c r="F15" s="63" t="s">
        <v>17</v>
      </c>
      <c r="G15" s="79">
        <v>7591.61</v>
      </c>
      <c r="H15" s="80">
        <v>7795.89</v>
      </c>
      <c r="I15" s="80">
        <v>3426.87</v>
      </c>
      <c r="J15" s="65"/>
    </row>
    <row r="16" spans="1:12" ht="57" customHeight="1" x14ac:dyDescent="0.25">
      <c r="A16" s="61" t="s">
        <v>20</v>
      </c>
      <c r="B16" s="61" t="s">
        <v>66</v>
      </c>
      <c r="C16" s="61" t="s">
        <v>16</v>
      </c>
      <c r="D16" s="61" t="s">
        <v>67</v>
      </c>
      <c r="E16" s="62" t="s">
        <v>8</v>
      </c>
      <c r="F16" s="30" t="s">
        <v>17</v>
      </c>
      <c r="G16" s="79">
        <v>5307.77</v>
      </c>
      <c r="H16" s="80">
        <v>7591.61</v>
      </c>
      <c r="I16" s="80">
        <v>3426.87</v>
      </c>
      <c r="J16" s="68"/>
    </row>
    <row r="17" spans="1:10" ht="58.5" customHeight="1" x14ac:dyDescent="0.25">
      <c r="A17" s="61" t="s">
        <v>32</v>
      </c>
      <c r="B17" s="61" t="s">
        <v>66</v>
      </c>
      <c r="C17" s="61" t="s">
        <v>33</v>
      </c>
      <c r="D17" s="61" t="s">
        <v>67</v>
      </c>
      <c r="E17" s="62" t="s">
        <v>8</v>
      </c>
      <c r="F17" s="72"/>
      <c r="G17" s="72"/>
      <c r="H17" s="70"/>
      <c r="I17" s="70"/>
      <c r="J17" s="70"/>
    </row>
    <row r="18" spans="1:10" ht="56.25" customHeight="1" x14ac:dyDescent="0.25">
      <c r="A18" s="61" t="s">
        <v>34</v>
      </c>
      <c r="B18" s="61" t="s">
        <v>66</v>
      </c>
      <c r="C18" s="61" t="s">
        <v>33</v>
      </c>
      <c r="D18" s="61" t="s">
        <v>67</v>
      </c>
      <c r="E18" s="62" t="s">
        <v>8</v>
      </c>
      <c r="F18" s="72"/>
      <c r="G18" s="72"/>
      <c r="H18" s="72"/>
      <c r="I18" s="72"/>
      <c r="J18" s="72"/>
    </row>
    <row r="19" spans="1:10" ht="63" x14ac:dyDescent="0.25">
      <c r="A19" s="61" t="s">
        <v>60</v>
      </c>
      <c r="B19" s="62" t="s">
        <v>69</v>
      </c>
      <c r="C19" s="7" t="s">
        <v>70</v>
      </c>
      <c r="D19" s="8" t="s">
        <v>45</v>
      </c>
      <c r="E19" s="62" t="s">
        <v>13</v>
      </c>
      <c r="F19" s="5" t="s">
        <v>46</v>
      </c>
      <c r="G19" s="69">
        <v>3417.51</v>
      </c>
      <c r="H19" s="72"/>
      <c r="I19" s="72"/>
      <c r="J19" s="72"/>
    </row>
    <row r="20" spans="1:10" ht="42" customHeight="1" x14ac:dyDescent="0.25">
      <c r="A20" s="61" t="s">
        <v>71</v>
      </c>
      <c r="B20" s="62" t="s">
        <v>72</v>
      </c>
      <c r="C20" s="7" t="s">
        <v>73</v>
      </c>
      <c r="D20" s="8" t="s">
        <v>74</v>
      </c>
      <c r="E20" s="62" t="s">
        <v>22</v>
      </c>
      <c r="F20" s="81">
        <v>10000</v>
      </c>
      <c r="G20" s="82">
        <v>14610.35</v>
      </c>
      <c r="H20" s="82">
        <v>3569.72</v>
      </c>
      <c r="I20" s="32">
        <v>500</v>
      </c>
      <c r="J20" s="72"/>
    </row>
    <row r="21" spans="1:10" ht="30" x14ac:dyDescent="0.25">
      <c r="A21" s="61" t="s">
        <v>76</v>
      </c>
      <c r="B21" s="62" t="s">
        <v>77</v>
      </c>
      <c r="C21" s="7" t="s">
        <v>78</v>
      </c>
      <c r="D21" s="62" t="s">
        <v>30</v>
      </c>
      <c r="E21" s="62" t="s">
        <v>22</v>
      </c>
      <c r="F21" s="83">
        <v>20000</v>
      </c>
      <c r="G21" s="69">
        <v>24622.62</v>
      </c>
      <c r="H21" s="72"/>
      <c r="I21" s="72"/>
      <c r="J21" s="72"/>
    </row>
    <row r="22" spans="1:10" ht="47.25" x14ac:dyDescent="0.25">
      <c r="A22" s="61" t="s">
        <v>68</v>
      </c>
      <c r="B22" s="62" t="s">
        <v>79</v>
      </c>
      <c r="C22" s="7" t="s">
        <v>80</v>
      </c>
      <c r="D22" s="62" t="s">
        <v>81</v>
      </c>
      <c r="E22" s="62" t="s">
        <v>22</v>
      </c>
      <c r="F22" s="83" t="s">
        <v>82</v>
      </c>
      <c r="G22" s="82">
        <v>3663</v>
      </c>
      <c r="H22" s="82">
        <v>2220</v>
      </c>
      <c r="I22" s="72"/>
      <c r="J22" s="72"/>
    </row>
    <row r="23" spans="1:10" ht="63" x14ac:dyDescent="0.25">
      <c r="A23" s="84" t="s">
        <v>85</v>
      </c>
      <c r="B23" s="85" t="s">
        <v>84</v>
      </c>
      <c r="C23" s="38" t="s">
        <v>70</v>
      </c>
      <c r="D23" s="39" t="s">
        <v>45</v>
      </c>
      <c r="E23" s="86" t="s">
        <v>13</v>
      </c>
      <c r="F23" s="40" t="s">
        <v>46</v>
      </c>
      <c r="G23" s="87">
        <v>880.78</v>
      </c>
      <c r="H23" s="88"/>
      <c r="I23" s="74"/>
      <c r="J23" s="74"/>
    </row>
    <row r="24" spans="1:10" ht="71.25" customHeight="1" x14ac:dyDescent="0.25">
      <c r="A24" s="84" t="s">
        <v>86</v>
      </c>
      <c r="B24" s="89" t="s">
        <v>87</v>
      </c>
      <c r="C24" s="89" t="s">
        <v>88</v>
      </c>
      <c r="D24" s="12" t="s">
        <v>81</v>
      </c>
      <c r="E24" s="62" t="s">
        <v>22</v>
      </c>
      <c r="F24" s="90" t="s">
        <v>89</v>
      </c>
      <c r="G24" s="69">
        <v>11114.69</v>
      </c>
      <c r="H24" s="69">
        <v>12756.84</v>
      </c>
      <c r="I24" s="69">
        <v>690</v>
      </c>
      <c r="J24" s="66">
        <f>2500+375+2000+300+4232</f>
        <v>9407</v>
      </c>
    </row>
    <row r="25" spans="1:10" ht="71.25" customHeight="1" x14ac:dyDescent="0.25">
      <c r="A25" s="91" t="s">
        <v>6</v>
      </c>
      <c r="B25" s="91" t="s">
        <v>90</v>
      </c>
      <c r="C25" s="91" t="s">
        <v>11</v>
      </c>
      <c r="D25" s="91" t="s">
        <v>91</v>
      </c>
      <c r="E25" s="89" t="s">
        <v>13</v>
      </c>
      <c r="F25" s="92" t="s">
        <v>14</v>
      </c>
      <c r="G25" s="64">
        <v>5541.15</v>
      </c>
      <c r="H25" s="73">
        <f>2904.89+2911.75</f>
        <v>5816.6399999999994</v>
      </c>
      <c r="I25" s="73">
        <f>2250+22.44+2026.24+22.5</f>
        <v>4321.18</v>
      </c>
      <c r="J25" s="72"/>
    </row>
    <row r="26" spans="1:10" ht="71.25" customHeight="1" x14ac:dyDescent="0.25">
      <c r="A26" s="91" t="s">
        <v>92</v>
      </c>
      <c r="B26" s="91" t="s">
        <v>90</v>
      </c>
      <c r="C26" s="91" t="s">
        <v>18</v>
      </c>
      <c r="D26" s="91" t="s">
        <v>91</v>
      </c>
      <c r="E26" s="89" t="s">
        <v>13</v>
      </c>
      <c r="F26" s="93" t="s">
        <v>19</v>
      </c>
      <c r="G26" s="80">
        <v>3082.48</v>
      </c>
      <c r="H26" s="93">
        <v>2559.17</v>
      </c>
      <c r="I26" s="93">
        <f>1016.72+901.64</f>
        <v>1918.3600000000001</v>
      </c>
      <c r="J26" s="72"/>
    </row>
    <row r="27" spans="1:10" ht="71.25" customHeight="1" x14ac:dyDescent="0.25">
      <c r="A27" s="91" t="s">
        <v>93</v>
      </c>
      <c r="B27" s="91" t="s">
        <v>90</v>
      </c>
      <c r="C27" s="91" t="s">
        <v>11</v>
      </c>
      <c r="D27" s="91" t="s">
        <v>91</v>
      </c>
      <c r="E27" s="89" t="s">
        <v>13</v>
      </c>
      <c r="F27" s="93" t="s">
        <v>94</v>
      </c>
      <c r="G27" s="68"/>
      <c r="H27" s="68"/>
      <c r="I27" s="93">
        <f>4404.37+893.15</f>
        <v>5297.5199999999995</v>
      </c>
      <c r="J27" s="68"/>
    </row>
    <row r="28" spans="1:10" ht="85.5" customHeight="1" x14ac:dyDescent="0.25">
      <c r="A28" s="14" t="s">
        <v>75</v>
      </c>
      <c r="B28" s="14" t="s">
        <v>96</v>
      </c>
      <c r="C28" s="13" t="s">
        <v>95</v>
      </c>
      <c r="D28" s="89" t="s">
        <v>30</v>
      </c>
      <c r="E28" s="62" t="s">
        <v>22</v>
      </c>
      <c r="F28" s="15">
        <v>2000</v>
      </c>
      <c r="G28" s="80">
        <v>2382.08</v>
      </c>
      <c r="H28" s="68"/>
      <c r="I28" s="68"/>
      <c r="J28" s="68"/>
    </row>
    <row r="29" spans="1:10" ht="85.5" customHeight="1" x14ac:dyDescent="0.25">
      <c r="A29" s="14" t="s">
        <v>97</v>
      </c>
      <c r="B29" s="14" t="s">
        <v>99</v>
      </c>
      <c r="C29" s="13" t="s">
        <v>100</v>
      </c>
      <c r="D29" s="89" t="s">
        <v>98</v>
      </c>
      <c r="E29" s="62" t="s">
        <v>22</v>
      </c>
      <c r="F29" s="15">
        <v>3000</v>
      </c>
      <c r="G29" s="32">
        <v>0</v>
      </c>
      <c r="H29" s="32">
        <v>2537.6</v>
      </c>
      <c r="I29" s="16"/>
      <c r="J29" s="16"/>
    </row>
    <row r="30" spans="1:10" ht="95.45" customHeight="1" x14ac:dyDescent="0.25">
      <c r="A30" s="14" t="s">
        <v>156</v>
      </c>
      <c r="B30" s="17" t="s">
        <v>123</v>
      </c>
      <c r="C30" s="18" t="s">
        <v>390</v>
      </c>
      <c r="D30" s="94" t="s">
        <v>30</v>
      </c>
      <c r="E30" s="95" t="s">
        <v>22</v>
      </c>
      <c r="F30" s="19" t="s">
        <v>124</v>
      </c>
      <c r="G30" s="80">
        <v>11000</v>
      </c>
      <c r="H30" s="73">
        <v>2800</v>
      </c>
      <c r="I30" s="68"/>
      <c r="J30" s="68"/>
    </row>
    <row r="31" spans="1:10" ht="95.45" customHeight="1" x14ac:dyDescent="0.25">
      <c r="A31" s="14" t="s">
        <v>101</v>
      </c>
      <c r="B31" s="14" t="s">
        <v>216</v>
      </c>
      <c r="C31" s="13" t="s">
        <v>105</v>
      </c>
      <c r="D31" s="89" t="s">
        <v>217</v>
      </c>
      <c r="E31" s="95" t="s">
        <v>22</v>
      </c>
      <c r="F31" s="15" t="s">
        <v>218</v>
      </c>
      <c r="G31" s="80">
        <v>2329.6</v>
      </c>
      <c r="H31" s="80">
        <v>2123.6</v>
      </c>
      <c r="I31" s="16"/>
      <c r="J31" s="16"/>
    </row>
    <row r="32" spans="1:10" ht="95.45" customHeight="1" x14ac:dyDescent="0.25">
      <c r="A32" s="17" t="s">
        <v>104</v>
      </c>
      <c r="B32" s="17" t="s">
        <v>102</v>
      </c>
      <c r="C32" s="21" t="s">
        <v>103</v>
      </c>
      <c r="D32" s="22" t="s">
        <v>45</v>
      </c>
      <c r="E32" s="94" t="s">
        <v>13</v>
      </c>
      <c r="F32" s="19" t="s">
        <v>106</v>
      </c>
      <c r="G32" s="20"/>
      <c r="H32" s="20"/>
      <c r="I32" s="16"/>
      <c r="J32" s="16"/>
    </row>
    <row r="33" spans="1:10" ht="95.45" customHeight="1" x14ac:dyDescent="0.25">
      <c r="A33" s="14" t="s">
        <v>109</v>
      </c>
      <c r="B33" s="14" t="s">
        <v>110</v>
      </c>
      <c r="C33" s="23" t="s">
        <v>111</v>
      </c>
      <c r="D33" s="12" t="s">
        <v>112</v>
      </c>
      <c r="E33" s="89" t="s">
        <v>107</v>
      </c>
      <c r="F33" s="15" t="s">
        <v>108</v>
      </c>
      <c r="G33" s="80">
        <v>2306.6</v>
      </c>
      <c r="H33" s="80">
        <v>3793</v>
      </c>
      <c r="I33" s="16"/>
      <c r="J33" s="16"/>
    </row>
    <row r="34" spans="1:10" ht="95.45" customHeight="1" x14ac:dyDescent="0.25">
      <c r="A34" s="49" t="s">
        <v>113</v>
      </c>
      <c r="B34" s="14" t="s">
        <v>114</v>
      </c>
      <c r="C34" s="24" t="s">
        <v>115</v>
      </c>
      <c r="D34" s="22" t="s">
        <v>116</v>
      </c>
      <c r="E34" s="94" t="s">
        <v>22</v>
      </c>
      <c r="F34" s="19" t="s">
        <v>117</v>
      </c>
      <c r="G34" s="69">
        <v>19232.599999999999</v>
      </c>
      <c r="H34" s="32">
        <v>10277.469999999999</v>
      </c>
      <c r="I34" s="32">
        <f>1359.76+827.68+1146.75+389.89+1700.75+289.93+584.5+104.44+690+155.65+517.5+86.65+528+69.81+3556.95+249.9</f>
        <v>12258.159999999998</v>
      </c>
      <c r="J34" s="50">
        <f>511+115.57+338.5+70.9+673.5+166.68+243.75+108.33+1051.63+352.89+880+683.24</f>
        <v>5195.99</v>
      </c>
    </row>
    <row r="35" spans="1:10" ht="95.45" customHeight="1" x14ac:dyDescent="0.25">
      <c r="A35" s="49" t="s">
        <v>118</v>
      </c>
      <c r="B35" s="14" t="s">
        <v>119</v>
      </c>
      <c r="C35" s="89" t="s">
        <v>120</v>
      </c>
      <c r="D35" s="12" t="s">
        <v>61</v>
      </c>
      <c r="E35" s="89" t="s">
        <v>13</v>
      </c>
      <c r="F35" s="90" t="s">
        <v>37</v>
      </c>
      <c r="G35" s="20"/>
      <c r="H35" s="69">
        <v>200</v>
      </c>
      <c r="I35" s="16"/>
      <c r="J35" s="16"/>
    </row>
    <row r="36" spans="1:10" ht="95.45" customHeight="1" x14ac:dyDescent="0.25">
      <c r="A36" s="51" t="s">
        <v>148</v>
      </c>
      <c r="B36" s="17" t="s">
        <v>149</v>
      </c>
      <c r="C36" s="94" t="s">
        <v>150</v>
      </c>
      <c r="D36" s="94" t="s">
        <v>30</v>
      </c>
      <c r="E36" s="94" t="s">
        <v>22</v>
      </c>
      <c r="F36" s="96">
        <v>4600</v>
      </c>
      <c r="G36" s="20"/>
      <c r="H36" s="73">
        <v>5892.6</v>
      </c>
      <c r="I36" s="16"/>
      <c r="J36" s="16"/>
    </row>
    <row r="37" spans="1:10" ht="95.45" customHeight="1" x14ac:dyDescent="0.25">
      <c r="A37" s="17" t="s">
        <v>276</v>
      </c>
      <c r="B37" s="17" t="s">
        <v>121</v>
      </c>
      <c r="C37" s="94" t="s">
        <v>122</v>
      </c>
      <c r="D37" s="94" t="s">
        <v>30</v>
      </c>
      <c r="E37" s="94" t="s">
        <v>22</v>
      </c>
      <c r="F37" s="96">
        <v>1396</v>
      </c>
      <c r="G37" s="20"/>
      <c r="H37" s="15">
        <v>2032</v>
      </c>
      <c r="I37" s="20"/>
      <c r="J37" s="20"/>
    </row>
    <row r="38" spans="1:10" ht="95.45" customHeight="1" x14ac:dyDescent="0.25">
      <c r="A38" s="14" t="s">
        <v>184</v>
      </c>
      <c r="B38" s="91" t="s">
        <v>126</v>
      </c>
      <c r="C38" s="14" t="s">
        <v>125</v>
      </c>
      <c r="D38" s="89" t="s">
        <v>127</v>
      </c>
      <c r="E38" s="89" t="s">
        <v>22</v>
      </c>
      <c r="F38" s="90" t="s">
        <v>128</v>
      </c>
      <c r="G38" s="16"/>
      <c r="H38" s="32">
        <v>3450</v>
      </c>
      <c r="I38" s="68"/>
      <c r="J38" s="68"/>
    </row>
    <row r="39" spans="1:10" ht="95.45" customHeight="1" x14ac:dyDescent="0.25">
      <c r="A39" s="14" t="s">
        <v>359</v>
      </c>
      <c r="B39" s="91" t="s">
        <v>361</v>
      </c>
      <c r="C39" s="91" t="s">
        <v>360</v>
      </c>
      <c r="D39" s="89" t="s">
        <v>362</v>
      </c>
      <c r="E39" s="89" t="s">
        <v>22</v>
      </c>
      <c r="F39" s="90">
        <v>500</v>
      </c>
      <c r="G39" s="16"/>
      <c r="H39" s="44"/>
      <c r="I39" s="32">
        <v>500</v>
      </c>
      <c r="J39" s="68"/>
    </row>
    <row r="40" spans="1:10" ht="95.45" customHeight="1" x14ac:dyDescent="0.25">
      <c r="A40" s="14" t="s">
        <v>155</v>
      </c>
      <c r="B40" s="91" t="s">
        <v>132</v>
      </c>
      <c r="C40" s="91" t="s">
        <v>133</v>
      </c>
      <c r="D40" s="94" t="s">
        <v>30</v>
      </c>
      <c r="E40" s="89" t="s">
        <v>22</v>
      </c>
      <c r="F40" s="90" t="s">
        <v>134</v>
      </c>
      <c r="G40" s="69">
        <v>3593.82</v>
      </c>
      <c r="H40" s="16"/>
      <c r="I40" s="16"/>
      <c r="J40" s="16"/>
    </row>
    <row r="41" spans="1:10" ht="95.45" customHeight="1" x14ac:dyDescent="0.25">
      <c r="A41" s="49" t="s">
        <v>154</v>
      </c>
      <c r="B41" s="14" t="s">
        <v>136</v>
      </c>
      <c r="C41" s="14" t="s">
        <v>135</v>
      </c>
      <c r="D41" s="94" t="s">
        <v>30</v>
      </c>
      <c r="E41" s="89" t="s">
        <v>22</v>
      </c>
      <c r="F41" s="90">
        <v>2500</v>
      </c>
      <c r="G41" s="69">
        <v>5718.65</v>
      </c>
      <c r="H41" s="69">
        <v>2567.0300000000002</v>
      </c>
      <c r="I41" s="16"/>
      <c r="J41" s="16"/>
    </row>
    <row r="42" spans="1:10" ht="95.45" customHeight="1" x14ac:dyDescent="0.25">
      <c r="A42" s="78" t="s">
        <v>130</v>
      </c>
      <c r="B42" s="95" t="s">
        <v>131</v>
      </c>
      <c r="C42" s="21" t="s">
        <v>391</v>
      </c>
      <c r="D42" s="11" t="s">
        <v>45</v>
      </c>
      <c r="E42" s="95" t="s">
        <v>13</v>
      </c>
      <c r="F42" s="25" t="s">
        <v>46</v>
      </c>
      <c r="G42" s="20"/>
      <c r="H42" s="69">
        <v>455.72</v>
      </c>
      <c r="I42" s="16"/>
      <c r="J42" s="16"/>
    </row>
    <row r="43" spans="1:10" ht="95.45" customHeight="1" x14ac:dyDescent="0.25">
      <c r="A43" s="14" t="s">
        <v>153</v>
      </c>
      <c r="B43" s="14" t="s">
        <v>137</v>
      </c>
      <c r="C43" s="23" t="s">
        <v>138</v>
      </c>
      <c r="D43" s="89" t="s">
        <v>30</v>
      </c>
      <c r="E43" s="89" t="s">
        <v>22</v>
      </c>
      <c r="F43" s="26" t="s">
        <v>139</v>
      </c>
      <c r="G43" s="69">
        <v>19522.75</v>
      </c>
      <c r="H43" s="16"/>
      <c r="I43" s="16"/>
      <c r="J43" s="16"/>
    </row>
    <row r="44" spans="1:10" ht="95.45" customHeight="1" x14ac:dyDescent="0.25">
      <c r="A44" s="91" t="s">
        <v>141</v>
      </c>
      <c r="B44" s="89" t="s">
        <v>142</v>
      </c>
      <c r="C44" s="23" t="s">
        <v>391</v>
      </c>
      <c r="D44" s="12" t="s">
        <v>45</v>
      </c>
      <c r="E44" s="89" t="s">
        <v>13</v>
      </c>
      <c r="F44" s="26" t="s">
        <v>46</v>
      </c>
      <c r="G44" s="16"/>
      <c r="H44" s="69">
        <v>800</v>
      </c>
      <c r="I44" s="16"/>
      <c r="J44" s="16"/>
    </row>
    <row r="45" spans="1:10" ht="95.45" customHeight="1" x14ac:dyDescent="0.25">
      <c r="A45" s="91" t="s">
        <v>168</v>
      </c>
      <c r="B45" s="89" t="s">
        <v>169</v>
      </c>
      <c r="C45" s="23" t="s">
        <v>173</v>
      </c>
      <c r="D45" s="89" t="s">
        <v>30</v>
      </c>
      <c r="E45" s="89" t="s">
        <v>22</v>
      </c>
      <c r="F45" s="26" t="s">
        <v>174</v>
      </c>
      <c r="G45" s="16"/>
      <c r="H45" s="69">
        <v>416</v>
      </c>
      <c r="I45" s="16"/>
      <c r="J45" s="16"/>
    </row>
    <row r="46" spans="1:10" ht="95.45" customHeight="1" x14ac:dyDescent="0.25">
      <c r="A46" s="91" t="s">
        <v>154</v>
      </c>
      <c r="B46" s="89" t="s">
        <v>170</v>
      </c>
      <c r="C46" s="23" t="s">
        <v>171</v>
      </c>
      <c r="D46" s="89" t="s">
        <v>30</v>
      </c>
      <c r="E46" s="89" t="s">
        <v>22</v>
      </c>
      <c r="F46" s="26" t="s">
        <v>172</v>
      </c>
      <c r="G46" s="16"/>
      <c r="H46" s="73">
        <v>1457.35</v>
      </c>
      <c r="I46" s="16"/>
      <c r="J46" s="16"/>
    </row>
    <row r="47" spans="1:10" ht="95.45" customHeight="1" x14ac:dyDescent="0.25">
      <c r="A47" s="91" t="s">
        <v>143</v>
      </c>
      <c r="B47" s="89" t="s">
        <v>144</v>
      </c>
      <c r="C47" s="23" t="s">
        <v>145</v>
      </c>
      <c r="D47" s="89" t="s">
        <v>147</v>
      </c>
      <c r="E47" s="89" t="s">
        <v>22</v>
      </c>
      <c r="F47" s="26" t="s">
        <v>146</v>
      </c>
      <c r="G47" s="16"/>
      <c r="H47" s="73">
        <v>15000</v>
      </c>
      <c r="I47" s="16"/>
      <c r="J47" s="16"/>
    </row>
    <row r="48" spans="1:10" ht="116.25" customHeight="1" x14ac:dyDescent="0.25">
      <c r="A48" s="91" t="s">
        <v>191</v>
      </c>
      <c r="B48" s="89" t="s">
        <v>192</v>
      </c>
      <c r="C48" s="23" t="s">
        <v>193</v>
      </c>
      <c r="D48" s="89" t="s">
        <v>30</v>
      </c>
      <c r="E48" s="89" t="s">
        <v>22</v>
      </c>
      <c r="F48" s="73">
        <v>17800</v>
      </c>
      <c r="G48" s="16"/>
      <c r="H48" s="32">
        <v>9400</v>
      </c>
      <c r="I48" s="32">
        <v>2200</v>
      </c>
      <c r="J48" s="15">
        <v>2200</v>
      </c>
    </row>
    <row r="49" spans="1:10" ht="45.2" customHeight="1" x14ac:dyDescent="0.25">
      <c r="A49" s="97" t="s">
        <v>47</v>
      </c>
      <c r="B49" s="98" t="s">
        <v>158</v>
      </c>
      <c r="C49" s="98" t="s">
        <v>151</v>
      </c>
      <c r="D49" s="98" t="s">
        <v>152</v>
      </c>
      <c r="E49" s="98" t="s">
        <v>22</v>
      </c>
      <c r="F49" s="99">
        <v>12000</v>
      </c>
      <c r="G49" s="31"/>
      <c r="H49" s="74"/>
      <c r="I49" s="77">
        <f>4000+476.3</f>
        <v>4476.3</v>
      </c>
      <c r="J49" s="77">
        <v>0</v>
      </c>
    </row>
    <row r="50" spans="1:10" ht="47.25" customHeight="1" x14ac:dyDescent="0.25">
      <c r="A50" s="61" t="s">
        <v>36</v>
      </c>
      <c r="B50" s="62" t="s">
        <v>166</v>
      </c>
      <c r="C50" s="62" t="s">
        <v>167</v>
      </c>
      <c r="D50" s="62" t="s">
        <v>164</v>
      </c>
      <c r="E50" s="62" t="s">
        <v>22</v>
      </c>
      <c r="F50" s="69" t="s">
        <v>163</v>
      </c>
      <c r="G50" s="69">
        <v>1138.1099999999999</v>
      </c>
      <c r="H50" s="32">
        <v>22849.82</v>
      </c>
      <c r="I50" s="32">
        <f>6003+15490+1004.64+2139</f>
        <v>24636.639999999999</v>
      </c>
      <c r="J50" s="20"/>
    </row>
    <row r="51" spans="1:10" ht="60" x14ac:dyDescent="0.25">
      <c r="A51" s="61" t="s">
        <v>39</v>
      </c>
      <c r="B51" s="62" t="s">
        <v>162</v>
      </c>
      <c r="C51" s="62" t="s">
        <v>165</v>
      </c>
      <c r="D51" s="62" t="s">
        <v>164</v>
      </c>
      <c r="E51" s="62" t="s">
        <v>22</v>
      </c>
      <c r="F51" s="69" t="s">
        <v>163</v>
      </c>
      <c r="G51" s="16"/>
      <c r="H51" s="32">
        <v>14591.2</v>
      </c>
      <c r="I51" s="32">
        <f>5750+1725+1725+3680+4600+463.75</f>
        <v>17943.75</v>
      </c>
      <c r="J51" s="32">
        <v>0</v>
      </c>
    </row>
    <row r="52" spans="1:10" ht="45" x14ac:dyDescent="0.25">
      <c r="A52" s="61" t="s">
        <v>157</v>
      </c>
      <c r="B52" s="62" t="s">
        <v>159</v>
      </c>
      <c r="C52" s="62" t="s">
        <v>160</v>
      </c>
      <c r="D52" s="62" t="s">
        <v>30</v>
      </c>
      <c r="E52" s="62" t="s">
        <v>22</v>
      </c>
      <c r="F52" s="69" t="s">
        <v>161</v>
      </c>
      <c r="G52" s="16"/>
      <c r="H52" s="32">
        <v>6370.93</v>
      </c>
      <c r="I52" s="16"/>
      <c r="J52" s="16"/>
    </row>
    <row r="53" spans="1:10" ht="78" customHeight="1" x14ac:dyDescent="0.25">
      <c r="A53" s="78" t="s">
        <v>178</v>
      </c>
      <c r="B53" s="95" t="s">
        <v>176</v>
      </c>
      <c r="C53" s="95" t="s">
        <v>175</v>
      </c>
      <c r="D53" s="95" t="s">
        <v>30</v>
      </c>
      <c r="E53" s="95" t="s">
        <v>22</v>
      </c>
      <c r="F53" s="100" t="s">
        <v>177</v>
      </c>
      <c r="G53" s="20"/>
      <c r="H53" s="32">
        <v>4160</v>
      </c>
      <c r="I53" s="16"/>
      <c r="J53" s="16"/>
    </row>
    <row r="54" spans="1:10" ht="63" x14ac:dyDescent="0.25">
      <c r="A54" s="91" t="s">
        <v>179</v>
      </c>
      <c r="B54" s="101" t="s">
        <v>181</v>
      </c>
      <c r="C54" s="23" t="s">
        <v>391</v>
      </c>
      <c r="D54" s="12" t="s">
        <v>45</v>
      </c>
      <c r="E54" s="89" t="s">
        <v>13</v>
      </c>
      <c r="F54" s="26" t="s">
        <v>46</v>
      </c>
      <c r="G54" s="16"/>
      <c r="H54" s="16"/>
      <c r="I54" s="15">
        <v>600</v>
      </c>
      <c r="J54" s="16"/>
    </row>
    <row r="55" spans="1:10" ht="62.25" customHeight="1" x14ac:dyDescent="0.25">
      <c r="A55" s="91" t="s">
        <v>356</v>
      </c>
      <c r="B55" s="101" t="s">
        <v>358</v>
      </c>
      <c r="C55" s="23" t="s">
        <v>357</v>
      </c>
      <c r="D55" s="12" t="s">
        <v>30</v>
      </c>
      <c r="E55" s="89" t="s">
        <v>13</v>
      </c>
      <c r="F55" s="99">
        <v>10000</v>
      </c>
      <c r="G55" s="16"/>
      <c r="H55" s="16"/>
      <c r="I55" s="15">
        <v>9949.42</v>
      </c>
      <c r="J55" s="16"/>
    </row>
    <row r="56" spans="1:10" ht="63" x14ac:dyDescent="0.25">
      <c r="A56" s="91" t="s">
        <v>180</v>
      </c>
      <c r="B56" s="101" t="s">
        <v>181</v>
      </c>
      <c r="C56" s="23" t="s">
        <v>391</v>
      </c>
      <c r="D56" s="12" t="s">
        <v>45</v>
      </c>
      <c r="E56" s="89" t="s">
        <v>13</v>
      </c>
      <c r="F56" s="26" t="s">
        <v>46</v>
      </c>
      <c r="G56" s="16"/>
      <c r="H56" s="16"/>
      <c r="I56" s="15">
        <v>600</v>
      </c>
      <c r="J56" s="16"/>
    </row>
    <row r="57" spans="1:10" ht="63" x14ac:dyDescent="0.25">
      <c r="A57" s="91" t="s">
        <v>188</v>
      </c>
      <c r="B57" s="101" t="s">
        <v>189</v>
      </c>
      <c r="C57" s="23" t="s">
        <v>190</v>
      </c>
      <c r="D57" s="89" t="s">
        <v>30</v>
      </c>
      <c r="E57" s="95" t="s">
        <v>22</v>
      </c>
      <c r="F57" s="73">
        <v>5881</v>
      </c>
      <c r="G57" s="16"/>
      <c r="H57" s="32">
        <v>7128.4</v>
      </c>
      <c r="I57" s="16"/>
      <c r="J57" s="16"/>
    </row>
    <row r="58" spans="1:10" ht="78.75" x14ac:dyDescent="0.25">
      <c r="A58" s="91" t="s">
        <v>194</v>
      </c>
      <c r="B58" s="101" t="s">
        <v>195</v>
      </c>
      <c r="C58" s="23" t="s">
        <v>196</v>
      </c>
      <c r="D58" s="89" t="s">
        <v>30</v>
      </c>
      <c r="E58" s="89" t="s">
        <v>22</v>
      </c>
      <c r="F58" s="73">
        <v>420</v>
      </c>
      <c r="G58" s="16"/>
      <c r="H58" s="32">
        <v>512.4</v>
      </c>
      <c r="I58" s="16"/>
      <c r="J58" s="16"/>
    </row>
    <row r="59" spans="1:10" ht="55.7" customHeight="1" x14ac:dyDescent="0.25">
      <c r="A59" s="91" t="s">
        <v>197</v>
      </c>
      <c r="B59" s="89" t="s">
        <v>198</v>
      </c>
      <c r="C59" s="89" t="s">
        <v>199</v>
      </c>
      <c r="D59" s="89" t="s">
        <v>30</v>
      </c>
      <c r="E59" s="89" t="s">
        <v>22</v>
      </c>
      <c r="F59" s="73">
        <v>2650</v>
      </c>
      <c r="G59" s="16"/>
      <c r="H59" s="32">
        <v>3378.49</v>
      </c>
      <c r="I59" s="32">
        <v>0</v>
      </c>
      <c r="J59" s="113">
        <v>0</v>
      </c>
    </row>
    <row r="60" spans="1:10" ht="99.2" customHeight="1" x14ac:dyDescent="0.25">
      <c r="A60" s="91" t="s">
        <v>201</v>
      </c>
      <c r="B60" s="89" t="s">
        <v>202</v>
      </c>
      <c r="C60" s="89" t="s">
        <v>200</v>
      </c>
      <c r="D60" s="89" t="s">
        <v>30</v>
      </c>
      <c r="E60" s="89" t="s">
        <v>129</v>
      </c>
      <c r="F60" s="73" t="s">
        <v>203</v>
      </c>
      <c r="G60" s="16"/>
      <c r="H60" s="32">
        <v>22400</v>
      </c>
      <c r="I60" s="32">
        <f>10500+10500</f>
        <v>21000</v>
      </c>
      <c r="J60" s="16"/>
    </row>
    <row r="61" spans="1:10" ht="99.2" customHeight="1" x14ac:dyDescent="0.25">
      <c r="A61" s="91" t="s">
        <v>205</v>
      </c>
      <c r="B61" s="89" t="s">
        <v>204</v>
      </c>
      <c r="C61" s="89" t="s">
        <v>207</v>
      </c>
      <c r="D61" s="89" t="s">
        <v>30</v>
      </c>
      <c r="E61" s="89" t="s">
        <v>22</v>
      </c>
      <c r="F61" s="73" t="s">
        <v>206</v>
      </c>
      <c r="G61" s="16"/>
      <c r="H61" s="16"/>
      <c r="I61" s="15">
        <f>2800+5000-400</f>
        <v>7400</v>
      </c>
      <c r="J61" s="15">
        <f>7600+7600-7600</f>
        <v>7600</v>
      </c>
    </row>
    <row r="62" spans="1:10" ht="132" customHeight="1" x14ac:dyDescent="0.25">
      <c r="A62" s="91" t="s">
        <v>97</v>
      </c>
      <c r="B62" s="89" t="s">
        <v>210</v>
      </c>
      <c r="C62" s="89" t="s">
        <v>209</v>
      </c>
      <c r="D62" s="89" t="s">
        <v>208</v>
      </c>
      <c r="E62" s="89" t="s">
        <v>22</v>
      </c>
      <c r="F62" s="73">
        <v>7000</v>
      </c>
      <c r="G62" s="16"/>
      <c r="H62" s="16"/>
      <c r="I62" s="15">
        <f>900+900+900+762</f>
        <v>3462</v>
      </c>
      <c r="J62" s="15">
        <f>900+228</f>
        <v>1128</v>
      </c>
    </row>
    <row r="63" spans="1:10" ht="138" customHeight="1" x14ac:dyDescent="0.25">
      <c r="A63" s="91" t="s">
        <v>212</v>
      </c>
      <c r="B63" s="89" t="s">
        <v>211</v>
      </c>
      <c r="C63" s="89" t="s">
        <v>213</v>
      </c>
      <c r="D63" s="89" t="s">
        <v>214</v>
      </c>
      <c r="E63" s="89" t="s">
        <v>22</v>
      </c>
      <c r="F63" s="89" t="s">
        <v>215</v>
      </c>
      <c r="G63" s="16"/>
      <c r="H63" s="16"/>
      <c r="I63" s="15">
        <f>11040.97+341.13+341.13-341.13+450</f>
        <v>11832.099999999999</v>
      </c>
      <c r="J63" s="50">
        <f>148.68</f>
        <v>148.68</v>
      </c>
    </row>
    <row r="64" spans="1:10" ht="75.75" customHeight="1" x14ac:dyDescent="0.25">
      <c r="A64" s="91" t="s">
        <v>220</v>
      </c>
      <c r="B64" s="89" t="s">
        <v>219</v>
      </c>
      <c r="C64" s="23" t="s">
        <v>221</v>
      </c>
      <c r="D64" s="89" t="s">
        <v>30</v>
      </c>
      <c r="E64" s="89" t="s">
        <v>22</v>
      </c>
      <c r="F64" s="73">
        <v>700</v>
      </c>
      <c r="G64" s="16"/>
      <c r="H64" s="32">
        <v>758.96</v>
      </c>
      <c r="I64" s="16"/>
      <c r="J64" s="16"/>
    </row>
    <row r="65" spans="1:1014" ht="195" customHeight="1" x14ac:dyDescent="0.25">
      <c r="A65" s="91" t="s">
        <v>222</v>
      </c>
      <c r="B65" s="89" t="s">
        <v>223</v>
      </c>
      <c r="C65" s="23" t="s">
        <v>224</v>
      </c>
      <c r="D65" s="89" t="s">
        <v>226</v>
      </c>
      <c r="E65" s="89" t="s">
        <v>22</v>
      </c>
      <c r="F65" s="73" t="s">
        <v>225</v>
      </c>
      <c r="G65" s="16"/>
      <c r="H65" s="16"/>
      <c r="I65" s="15">
        <f>2492.63+782+2239.63+935</f>
        <v>6449.26</v>
      </c>
      <c r="J65" s="16"/>
    </row>
    <row r="66" spans="1:1014" ht="152.25" customHeight="1" x14ac:dyDescent="0.25">
      <c r="A66" s="14" t="s">
        <v>154</v>
      </c>
      <c r="B66" s="89" t="s">
        <v>227</v>
      </c>
      <c r="C66" s="23" t="s">
        <v>228</v>
      </c>
      <c r="D66" s="89" t="s">
        <v>229</v>
      </c>
      <c r="E66" s="89" t="s">
        <v>22</v>
      </c>
      <c r="F66" s="73" t="s">
        <v>230</v>
      </c>
      <c r="G66" s="16"/>
      <c r="H66" s="32">
        <f>825.25+140.39</f>
        <v>965.64</v>
      </c>
      <c r="I66" s="16"/>
      <c r="J66" s="50">
        <f>1090.64+2+9.98+489.4</f>
        <v>1592.02</v>
      </c>
    </row>
    <row r="67" spans="1:1014" ht="104.25" customHeight="1" x14ac:dyDescent="0.25">
      <c r="A67" s="14" t="s">
        <v>233</v>
      </c>
      <c r="B67" s="89" t="s">
        <v>231</v>
      </c>
      <c r="C67" s="23" t="s">
        <v>232</v>
      </c>
      <c r="D67" s="89" t="s">
        <v>30</v>
      </c>
      <c r="E67" s="89" t="s">
        <v>22</v>
      </c>
      <c r="F67" s="73">
        <v>8820</v>
      </c>
      <c r="G67" s="16"/>
      <c r="H67" s="16"/>
      <c r="I67" s="15">
        <f>7560+1260+4408.06+3161</f>
        <v>16389.060000000001</v>
      </c>
      <c r="J67" s="50">
        <v>0</v>
      </c>
    </row>
    <row r="68" spans="1:1014" ht="90" customHeight="1" x14ac:dyDescent="0.25">
      <c r="A68" s="14" t="s">
        <v>6</v>
      </c>
      <c r="B68" s="61" t="s">
        <v>234</v>
      </c>
      <c r="C68" s="61" t="s">
        <v>7</v>
      </c>
      <c r="D68" s="61" t="s">
        <v>235</v>
      </c>
      <c r="E68" s="62" t="s">
        <v>8</v>
      </c>
      <c r="F68" s="66" t="s">
        <v>236</v>
      </c>
      <c r="G68" s="72"/>
      <c r="H68" s="72"/>
      <c r="I68" s="66">
        <f>1139.18+156.06+3150+134.5</f>
        <v>4579.74</v>
      </c>
      <c r="J68" s="66">
        <v>3195</v>
      </c>
    </row>
    <row r="69" spans="1:1014" ht="76.5" customHeight="1" x14ac:dyDescent="0.25">
      <c r="A69" s="14" t="s">
        <v>31</v>
      </c>
      <c r="B69" s="61" t="s">
        <v>234</v>
      </c>
      <c r="C69" s="61" t="s">
        <v>16</v>
      </c>
      <c r="D69" s="61" t="s">
        <v>235</v>
      </c>
      <c r="E69" s="62" t="s">
        <v>8</v>
      </c>
      <c r="F69" s="63" t="s">
        <v>237</v>
      </c>
      <c r="G69" s="72"/>
      <c r="H69" s="72"/>
      <c r="I69" s="66">
        <f>759.45+2093.16</f>
        <v>2852.6099999999997</v>
      </c>
      <c r="J69" s="66">
        <v>2166.84</v>
      </c>
      <c r="K69" s="3" t="s">
        <v>380</v>
      </c>
    </row>
    <row r="70" spans="1:1014" ht="72" customHeight="1" x14ac:dyDescent="0.25">
      <c r="A70" s="14" t="s">
        <v>20</v>
      </c>
      <c r="B70" s="61" t="s">
        <v>234</v>
      </c>
      <c r="C70" s="61" t="s">
        <v>16</v>
      </c>
      <c r="D70" s="61" t="s">
        <v>235</v>
      </c>
      <c r="E70" s="62" t="s">
        <v>8</v>
      </c>
      <c r="F70" s="63" t="s">
        <v>237</v>
      </c>
      <c r="G70" s="72"/>
      <c r="H70" s="72"/>
      <c r="I70" s="66">
        <f>2100+759.45</f>
        <v>2859.45</v>
      </c>
      <c r="J70" s="55">
        <f>2100+2100</f>
        <v>4200</v>
      </c>
    </row>
    <row r="71" spans="1:1014" ht="80.25" customHeight="1" x14ac:dyDescent="0.25">
      <c r="A71" s="61" t="s">
        <v>32</v>
      </c>
      <c r="B71" s="61" t="s">
        <v>234</v>
      </c>
      <c r="C71" s="61" t="s">
        <v>33</v>
      </c>
      <c r="D71" s="61" t="s">
        <v>235</v>
      </c>
      <c r="E71" s="62" t="s">
        <v>8</v>
      </c>
      <c r="F71" s="72"/>
      <c r="G71" s="72"/>
      <c r="H71" s="70"/>
      <c r="I71" s="70"/>
      <c r="J71" s="70"/>
    </row>
    <row r="72" spans="1:1014" ht="84" customHeight="1" x14ac:dyDescent="0.25">
      <c r="A72" s="78" t="s">
        <v>34</v>
      </c>
      <c r="B72" s="78" t="s">
        <v>234</v>
      </c>
      <c r="C72" s="78" t="s">
        <v>33</v>
      </c>
      <c r="D72" s="78" t="s">
        <v>235</v>
      </c>
      <c r="E72" s="95" t="s">
        <v>8</v>
      </c>
      <c r="F72" s="65"/>
      <c r="G72" s="65"/>
      <c r="H72" s="65"/>
      <c r="I72" s="65"/>
      <c r="J72" s="65"/>
    </row>
    <row r="73" spans="1:1014" ht="84" customHeight="1" x14ac:dyDescent="0.25">
      <c r="A73" s="78" t="s">
        <v>238</v>
      </c>
      <c r="B73" s="78" t="s">
        <v>239</v>
      </c>
      <c r="C73" s="78" t="s">
        <v>240</v>
      </c>
      <c r="D73" s="78" t="s">
        <v>30</v>
      </c>
      <c r="E73" s="95" t="s">
        <v>22</v>
      </c>
      <c r="F73" s="65" t="s">
        <v>241</v>
      </c>
      <c r="G73" s="65"/>
      <c r="H73" s="65"/>
      <c r="I73" s="66">
        <v>2500</v>
      </c>
      <c r="J73" s="102">
        <v>3000</v>
      </c>
    </row>
    <row r="74" spans="1:1014" ht="30" x14ac:dyDescent="0.25">
      <c r="A74" s="78" t="s">
        <v>35</v>
      </c>
      <c r="B74" s="62" t="s">
        <v>243</v>
      </c>
      <c r="C74" s="61" t="s">
        <v>41</v>
      </c>
      <c r="D74" s="4" t="s">
        <v>242</v>
      </c>
      <c r="E74" s="62" t="s">
        <v>22</v>
      </c>
      <c r="F74" s="28" t="s">
        <v>56</v>
      </c>
      <c r="G74" s="68"/>
      <c r="H74" s="68"/>
      <c r="I74" s="80">
        <f>1437.5+1437.5</f>
        <v>2875</v>
      </c>
      <c r="J74" s="93">
        <v>1437.5</v>
      </c>
    </row>
    <row r="75" spans="1:1014" ht="59.45" customHeight="1" x14ac:dyDescent="0.25">
      <c r="A75" s="78" t="s">
        <v>35</v>
      </c>
      <c r="B75" s="103" t="s">
        <v>253</v>
      </c>
      <c r="C75" s="104" t="s">
        <v>58</v>
      </c>
      <c r="D75" s="36" t="s">
        <v>242</v>
      </c>
      <c r="E75" s="105" t="s">
        <v>22</v>
      </c>
      <c r="F75" s="37" t="s">
        <v>254</v>
      </c>
      <c r="G75" s="68"/>
      <c r="H75" s="68"/>
      <c r="I75" s="80">
        <f>2185+1150</f>
        <v>3335</v>
      </c>
      <c r="J75" s="93">
        <f>2070+2875</f>
        <v>4945</v>
      </c>
    </row>
    <row r="76" spans="1:1014" ht="59.45" customHeight="1" x14ac:dyDescent="0.25">
      <c r="A76" s="78" t="s">
        <v>245</v>
      </c>
      <c r="B76" s="85" t="s">
        <v>244</v>
      </c>
      <c r="C76" s="106" t="s">
        <v>246</v>
      </c>
      <c r="D76" s="85" t="s">
        <v>30</v>
      </c>
      <c r="E76" s="85" t="s">
        <v>22</v>
      </c>
      <c r="F76" s="35" t="s">
        <v>247</v>
      </c>
      <c r="G76" s="107"/>
      <c r="H76" s="107"/>
      <c r="I76" s="87">
        <v>635</v>
      </c>
      <c r="J76" s="107"/>
    </row>
    <row r="77" spans="1:1014" ht="78.75" x14ac:dyDescent="0.25">
      <c r="A77" s="78" t="s">
        <v>249</v>
      </c>
      <c r="B77" s="89" t="s">
        <v>248</v>
      </c>
      <c r="C77" s="91" t="s">
        <v>250</v>
      </c>
      <c r="D77" s="33" t="s">
        <v>251</v>
      </c>
      <c r="E77" s="89" t="s">
        <v>22</v>
      </c>
      <c r="F77" s="34" t="s">
        <v>252</v>
      </c>
      <c r="G77" s="68"/>
      <c r="H77" s="68"/>
      <c r="I77" s="93">
        <f>2800+180+2800</f>
        <v>5780</v>
      </c>
      <c r="J77" s="93">
        <v>90</v>
      </c>
    </row>
    <row r="78" spans="1:1014" ht="53.25" customHeight="1" x14ac:dyDescent="0.25">
      <c r="A78" s="78" t="s">
        <v>255</v>
      </c>
      <c r="B78" s="85" t="s">
        <v>256</v>
      </c>
      <c r="C78" s="23" t="s">
        <v>111</v>
      </c>
      <c r="D78" s="85" t="s">
        <v>257</v>
      </c>
      <c r="E78" s="89" t="s">
        <v>22</v>
      </c>
      <c r="F78" s="85" t="s">
        <v>258</v>
      </c>
      <c r="G78" s="68"/>
      <c r="H78" s="68"/>
      <c r="I78" s="93">
        <f>619+100+2+450+2+80+2+640+2+262+2+386+2+954+2</f>
        <v>3505</v>
      </c>
      <c r="J78" s="55">
        <f>184+2+705+200+2+585+2+535+2+218+2</f>
        <v>2437</v>
      </c>
    </row>
    <row r="79" spans="1:1014" s="47" customFormat="1" ht="53.25" customHeight="1" x14ac:dyDescent="0.25">
      <c r="A79" s="91" t="s">
        <v>355</v>
      </c>
      <c r="B79" s="101" t="s">
        <v>259</v>
      </c>
      <c r="C79" s="45" t="s">
        <v>260</v>
      </c>
      <c r="D79" s="101" t="s">
        <v>261</v>
      </c>
      <c r="E79" s="101" t="s">
        <v>22</v>
      </c>
      <c r="F79" s="101" t="s">
        <v>262</v>
      </c>
      <c r="G79" s="68"/>
      <c r="H79" s="68"/>
      <c r="I79" s="80">
        <v>0</v>
      </c>
      <c r="J79" s="107"/>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46"/>
      <c r="VB79" s="46"/>
      <c r="VC79" s="46"/>
      <c r="VD79" s="46"/>
      <c r="VE79" s="46"/>
      <c r="VF79" s="46"/>
      <c r="VG79" s="46"/>
      <c r="VH79" s="46"/>
      <c r="VI79" s="46"/>
      <c r="VJ79" s="46"/>
      <c r="VK79" s="46"/>
      <c r="VL79" s="46"/>
      <c r="VM79" s="46"/>
      <c r="VN79" s="46"/>
      <c r="VO79" s="46"/>
      <c r="VP79" s="46"/>
      <c r="VQ79" s="46"/>
      <c r="VR79" s="46"/>
      <c r="VS79" s="46"/>
      <c r="VT79" s="46"/>
      <c r="VU79" s="46"/>
      <c r="VV79" s="46"/>
      <c r="VW79" s="46"/>
      <c r="VX79" s="46"/>
      <c r="VY79" s="46"/>
      <c r="VZ79" s="46"/>
      <c r="WA79" s="46"/>
      <c r="WB79" s="46"/>
      <c r="WC79" s="46"/>
      <c r="WD79" s="46"/>
      <c r="WE79" s="46"/>
      <c r="WF79" s="46"/>
      <c r="WG79" s="46"/>
      <c r="WH79" s="46"/>
      <c r="WI79" s="46"/>
      <c r="WJ79" s="46"/>
      <c r="WK79" s="46"/>
      <c r="WL79" s="46"/>
      <c r="WM79" s="46"/>
      <c r="WN79" s="46"/>
      <c r="WO79" s="46"/>
      <c r="WP79" s="46"/>
      <c r="WQ79" s="46"/>
      <c r="WR79" s="46"/>
      <c r="WS79" s="46"/>
      <c r="WT79" s="46"/>
      <c r="WU79" s="46"/>
      <c r="WV79" s="46"/>
      <c r="WW79" s="46"/>
      <c r="WX79" s="46"/>
      <c r="WY79" s="46"/>
      <c r="WZ79" s="46"/>
      <c r="XA79" s="46"/>
      <c r="XB79" s="46"/>
      <c r="XC79" s="46"/>
      <c r="XD79" s="46"/>
      <c r="XE79" s="46"/>
      <c r="XF79" s="46"/>
      <c r="XG79" s="46"/>
      <c r="XH79" s="46"/>
      <c r="XI79" s="46"/>
      <c r="XJ79" s="46"/>
      <c r="XK79" s="46"/>
      <c r="XL79" s="46"/>
      <c r="XM79" s="46"/>
      <c r="XN79" s="46"/>
      <c r="XO79" s="46"/>
      <c r="XP79" s="46"/>
      <c r="XQ79" s="46"/>
      <c r="XR79" s="46"/>
      <c r="XS79" s="46"/>
      <c r="XT79" s="46"/>
      <c r="XU79" s="46"/>
      <c r="XV79" s="46"/>
      <c r="XW79" s="46"/>
      <c r="XX79" s="46"/>
      <c r="XY79" s="46"/>
      <c r="XZ79" s="46"/>
      <c r="YA79" s="46"/>
      <c r="YB79" s="46"/>
      <c r="YC79" s="46"/>
      <c r="YD79" s="46"/>
      <c r="YE79" s="46"/>
      <c r="YF79" s="46"/>
      <c r="YG79" s="46"/>
      <c r="YH79" s="46"/>
      <c r="YI79" s="46"/>
      <c r="YJ79" s="46"/>
      <c r="YK79" s="46"/>
      <c r="YL79" s="46"/>
      <c r="YM79" s="46"/>
      <c r="YN79" s="46"/>
      <c r="YO79" s="46"/>
      <c r="YP79" s="46"/>
      <c r="YQ79" s="46"/>
      <c r="YR79" s="46"/>
      <c r="YS79" s="46"/>
      <c r="YT79" s="46"/>
      <c r="YU79" s="46"/>
      <c r="YV79" s="46"/>
      <c r="YW79" s="46"/>
      <c r="YX79" s="46"/>
      <c r="YY79" s="46"/>
      <c r="YZ79" s="46"/>
      <c r="ZA79" s="46"/>
      <c r="ZB79" s="46"/>
      <c r="ZC79" s="46"/>
      <c r="ZD79" s="46"/>
      <c r="ZE79" s="46"/>
      <c r="ZF79" s="46"/>
      <c r="ZG79" s="46"/>
      <c r="ZH79" s="46"/>
      <c r="ZI79" s="46"/>
      <c r="ZJ79" s="46"/>
      <c r="ZK79" s="46"/>
      <c r="ZL79" s="46"/>
      <c r="ZM79" s="46"/>
      <c r="ZN79" s="46"/>
      <c r="ZO79" s="46"/>
      <c r="ZP79" s="46"/>
      <c r="ZQ79" s="46"/>
      <c r="ZR79" s="46"/>
      <c r="ZS79" s="46"/>
      <c r="ZT79" s="46"/>
      <c r="ZU79" s="46"/>
      <c r="ZV79" s="46"/>
      <c r="ZW79" s="46"/>
      <c r="ZX79" s="46"/>
      <c r="ZY79" s="46"/>
      <c r="ZZ79" s="46"/>
      <c r="AAA79" s="46"/>
      <c r="AAB79" s="46"/>
      <c r="AAC79" s="46"/>
      <c r="AAD79" s="46"/>
      <c r="AAE79" s="46"/>
      <c r="AAF79" s="46"/>
      <c r="AAG79" s="46"/>
      <c r="AAH79" s="46"/>
      <c r="AAI79" s="46"/>
      <c r="AAJ79" s="46"/>
      <c r="AAK79" s="46"/>
      <c r="AAL79" s="46"/>
      <c r="AAM79" s="46"/>
      <c r="AAN79" s="46"/>
      <c r="AAO79" s="46"/>
      <c r="AAP79" s="46"/>
      <c r="AAQ79" s="46"/>
      <c r="AAR79" s="46"/>
      <c r="AAS79" s="46"/>
      <c r="AAT79" s="46"/>
      <c r="AAU79" s="46"/>
      <c r="AAV79" s="46"/>
      <c r="AAW79" s="46"/>
      <c r="AAX79" s="46"/>
      <c r="AAY79" s="46"/>
      <c r="AAZ79" s="46"/>
      <c r="ABA79" s="46"/>
      <c r="ABB79" s="46"/>
      <c r="ABC79" s="46"/>
      <c r="ABD79" s="46"/>
      <c r="ABE79" s="46"/>
      <c r="ABF79" s="46"/>
      <c r="ABG79" s="46"/>
      <c r="ABH79" s="46"/>
      <c r="ABI79" s="46"/>
      <c r="ABJ79" s="46"/>
      <c r="ABK79" s="46"/>
      <c r="ABL79" s="46"/>
      <c r="ABM79" s="46"/>
      <c r="ABN79" s="46"/>
      <c r="ABO79" s="46"/>
      <c r="ABP79" s="46"/>
      <c r="ABQ79" s="46"/>
      <c r="ABR79" s="46"/>
      <c r="ABS79" s="46"/>
      <c r="ABT79" s="46"/>
      <c r="ABU79" s="46"/>
      <c r="ABV79" s="46"/>
      <c r="ABW79" s="46"/>
      <c r="ABX79" s="46"/>
      <c r="ABY79" s="46"/>
      <c r="ABZ79" s="46"/>
      <c r="ACA79" s="46"/>
      <c r="ACB79" s="46"/>
      <c r="ACC79" s="46"/>
      <c r="ACD79" s="46"/>
      <c r="ACE79" s="46"/>
      <c r="ACF79" s="46"/>
      <c r="ACG79" s="46"/>
      <c r="ACH79" s="46"/>
      <c r="ACI79" s="46"/>
      <c r="ACJ79" s="46"/>
      <c r="ACK79" s="46"/>
      <c r="ACL79" s="46"/>
      <c r="ACM79" s="46"/>
      <c r="ACN79" s="46"/>
      <c r="ACO79" s="46"/>
      <c r="ACP79" s="46"/>
      <c r="ACQ79" s="46"/>
      <c r="ACR79" s="46"/>
      <c r="ACS79" s="46"/>
      <c r="ACT79" s="46"/>
      <c r="ACU79" s="46"/>
      <c r="ACV79" s="46"/>
      <c r="ACW79" s="46"/>
      <c r="ACX79" s="46"/>
      <c r="ACY79" s="46"/>
      <c r="ACZ79" s="46"/>
      <c r="ADA79" s="46"/>
      <c r="ADB79" s="46"/>
      <c r="ADC79" s="46"/>
      <c r="ADD79" s="46"/>
      <c r="ADE79" s="46"/>
      <c r="ADF79" s="46"/>
      <c r="ADG79" s="46"/>
      <c r="ADH79" s="46"/>
      <c r="ADI79" s="46"/>
      <c r="ADJ79" s="46"/>
      <c r="ADK79" s="46"/>
      <c r="ADL79" s="46"/>
      <c r="ADM79" s="46"/>
      <c r="ADN79" s="46"/>
      <c r="ADO79" s="46"/>
      <c r="ADP79" s="46"/>
      <c r="ADQ79" s="46"/>
      <c r="ADR79" s="46"/>
      <c r="ADS79" s="46"/>
      <c r="ADT79" s="46"/>
      <c r="ADU79" s="46"/>
      <c r="ADV79" s="46"/>
      <c r="ADW79" s="46"/>
      <c r="ADX79" s="46"/>
      <c r="ADY79" s="46"/>
      <c r="ADZ79" s="46"/>
      <c r="AEA79" s="46"/>
      <c r="AEB79" s="46"/>
      <c r="AEC79" s="46"/>
      <c r="AED79" s="46"/>
      <c r="AEE79" s="46"/>
      <c r="AEF79" s="46"/>
      <c r="AEG79" s="46"/>
      <c r="AEH79" s="46"/>
      <c r="AEI79" s="46"/>
      <c r="AEJ79" s="46"/>
      <c r="AEK79" s="46"/>
      <c r="AEL79" s="46"/>
      <c r="AEM79" s="46"/>
      <c r="AEN79" s="46"/>
      <c r="AEO79" s="46"/>
      <c r="AEP79" s="46"/>
      <c r="AEQ79" s="46"/>
      <c r="AER79" s="46"/>
      <c r="AES79" s="46"/>
      <c r="AET79" s="46"/>
      <c r="AEU79" s="46"/>
      <c r="AEV79" s="46"/>
      <c r="AEW79" s="46"/>
      <c r="AEX79" s="46"/>
      <c r="AEY79" s="46"/>
      <c r="AEZ79" s="46"/>
      <c r="AFA79" s="46"/>
      <c r="AFB79" s="46"/>
      <c r="AFC79" s="46"/>
      <c r="AFD79" s="46"/>
      <c r="AFE79" s="46"/>
      <c r="AFF79" s="46"/>
      <c r="AFG79" s="46"/>
      <c r="AFH79" s="46"/>
      <c r="AFI79" s="46"/>
      <c r="AFJ79" s="46"/>
      <c r="AFK79" s="46"/>
      <c r="AFL79" s="46"/>
      <c r="AFM79" s="46"/>
      <c r="AFN79" s="46"/>
      <c r="AFO79" s="46"/>
      <c r="AFP79" s="46"/>
      <c r="AFQ79" s="46"/>
      <c r="AFR79" s="46"/>
      <c r="AFS79" s="46"/>
      <c r="AFT79" s="46"/>
      <c r="AFU79" s="46"/>
      <c r="AFV79" s="46"/>
      <c r="AFW79" s="46"/>
      <c r="AFX79" s="46"/>
      <c r="AFY79" s="46"/>
      <c r="AFZ79" s="46"/>
      <c r="AGA79" s="46"/>
      <c r="AGB79" s="46"/>
      <c r="AGC79" s="46"/>
      <c r="AGD79" s="46"/>
      <c r="AGE79" s="46"/>
      <c r="AGF79" s="46"/>
      <c r="AGG79" s="46"/>
      <c r="AGH79" s="46"/>
      <c r="AGI79" s="46"/>
      <c r="AGJ79" s="46"/>
      <c r="AGK79" s="46"/>
      <c r="AGL79" s="46"/>
      <c r="AGM79" s="46"/>
      <c r="AGN79" s="46"/>
      <c r="AGO79" s="46"/>
      <c r="AGP79" s="46"/>
      <c r="AGQ79" s="46"/>
      <c r="AGR79" s="46"/>
      <c r="AGS79" s="46"/>
      <c r="AGT79" s="46"/>
      <c r="AGU79" s="46"/>
      <c r="AGV79" s="46"/>
      <c r="AGW79" s="46"/>
      <c r="AGX79" s="46"/>
      <c r="AGY79" s="46"/>
      <c r="AGZ79" s="46"/>
      <c r="AHA79" s="46"/>
      <c r="AHB79" s="46"/>
      <c r="AHC79" s="46"/>
      <c r="AHD79" s="46"/>
      <c r="AHE79" s="46"/>
      <c r="AHF79" s="46"/>
      <c r="AHG79" s="46"/>
      <c r="AHH79" s="46"/>
      <c r="AHI79" s="46"/>
      <c r="AHJ79" s="46"/>
      <c r="AHK79" s="46"/>
      <c r="AHL79" s="46"/>
      <c r="AHM79" s="46"/>
      <c r="AHN79" s="46"/>
      <c r="AHO79" s="46"/>
      <c r="AHP79" s="46"/>
      <c r="AHQ79" s="46"/>
      <c r="AHR79" s="46"/>
      <c r="AHS79" s="46"/>
      <c r="AHT79" s="46"/>
      <c r="AHU79" s="46"/>
      <c r="AHV79" s="46"/>
      <c r="AHW79" s="46"/>
      <c r="AHX79" s="46"/>
      <c r="AHY79" s="46"/>
      <c r="AHZ79" s="46"/>
      <c r="AIA79" s="46"/>
      <c r="AIB79" s="46"/>
      <c r="AIC79" s="46"/>
      <c r="AID79" s="46"/>
      <c r="AIE79" s="46"/>
      <c r="AIF79" s="46"/>
      <c r="AIG79" s="46"/>
      <c r="AIH79" s="46"/>
      <c r="AII79" s="46"/>
      <c r="AIJ79" s="46"/>
      <c r="AIK79" s="46"/>
      <c r="AIL79" s="46"/>
      <c r="AIM79" s="46"/>
      <c r="AIN79" s="46"/>
      <c r="AIO79" s="46"/>
      <c r="AIP79" s="46"/>
      <c r="AIQ79" s="46"/>
      <c r="AIR79" s="46"/>
      <c r="AIS79" s="46"/>
      <c r="AIT79" s="46"/>
      <c r="AIU79" s="46"/>
      <c r="AIV79" s="46"/>
      <c r="AIW79" s="46"/>
      <c r="AIX79" s="46"/>
      <c r="AIY79" s="46"/>
      <c r="AIZ79" s="46"/>
      <c r="AJA79" s="46"/>
      <c r="AJB79" s="46"/>
      <c r="AJC79" s="46"/>
      <c r="AJD79" s="46"/>
      <c r="AJE79" s="46"/>
      <c r="AJF79" s="46"/>
      <c r="AJG79" s="46"/>
      <c r="AJH79" s="46"/>
      <c r="AJI79" s="46"/>
      <c r="AJJ79" s="46"/>
      <c r="AJK79" s="46"/>
      <c r="AJL79" s="46"/>
      <c r="AJM79" s="46"/>
      <c r="AJN79" s="46"/>
      <c r="AJO79" s="46"/>
      <c r="AJP79" s="46"/>
      <c r="AJQ79" s="46"/>
      <c r="AJR79" s="46"/>
      <c r="AJS79" s="46"/>
      <c r="AJT79" s="46"/>
      <c r="AJU79" s="46"/>
      <c r="AJV79" s="46"/>
      <c r="AJW79" s="46"/>
      <c r="AJX79" s="46"/>
      <c r="AJY79" s="46"/>
      <c r="AJZ79" s="46"/>
      <c r="AKA79" s="46"/>
      <c r="AKB79" s="46"/>
      <c r="AKC79" s="46"/>
      <c r="AKD79" s="46"/>
      <c r="AKE79" s="46"/>
      <c r="AKF79" s="46"/>
      <c r="AKG79" s="46"/>
      <c r="AKH79" s="46"/>
      <c r="AKI79" s="46"/>
      <c r="AKJ79" s="46"/>
      <c r="AKK79" s="46"/>
      <c r="AKL79" s="46"/>
      <c r="AKM79" s="46"/>
      <c r="AKN79" s="46"/>
      <c r="AKO79" s="46"/>
      <c r="AKP79" s="46"/>
      <c r="AKQ79" s="46"/>
      <c r="AKR79" s="46"/>
      <c r="AKS79" s="46"/>
      <c r="AKT79" s="46"/>
      <c r="AKU79" s="46"/>
      <c r="AKV79" s="46"/>
      <c r="AKW79" s="46"/>
      <c r="AKX79" s="46"/>
      <c r="AKY79" s="46"/>
      <c r="AKZ79" s="46"/>
      <c r="ALA79" s="46"/>
      <c r="ALB79" s="46"/>
      <c r="ALC79" s="46"/>
      <c r="ALD79" s="46"/>
      <c r="ALE79" s="46"/>
      <c r="ALF79" s="46"/>
      <c r="ALG79" s="46"/>
      <c r="ALH79" s="46"/>
      <c r="ALI79" s="46"/>
      <c r="ALJ79" s="46"/>
      <c r="ALK79" s="46"/>
      <c r="ALL79" s="46"/>
      <c r="ALM79" s="46"/>
      <c r="ALN79" s="46"/>
      <c r="ALO79" s="46"/>
      <c r="ALP79" s="46"/>
      <c r="ALQ79" s="46"/>
      <c r="ALR79" s="46"/>
      <c r="ALS79" s="46"/>
      <c r="ALT79" s="46"/>
      <c r="ALU79" s="46"/>
      <c r="ALV79" s="46"/>
      <c r="ALW79" s="46"/>
      <c r="ALX79" s="46"/>
      <c r="ALY79" s="46"/>
      <c r="ALZ79" s="46"/>
    </row>
    <row r="80" spans="1:1014" ht="117.2" customHeight="1" x14ac:dyDescent="0.25">
      <c r="A80" s="91" t="s">
        <v>263</v>
      </c>
      <c r="B80" s="85" t="s">
        <v>264</v>
      </c>
      <c r="C80" s="23" t="s">
        <v>265</v>
      </c>
      <c r="D80" s="85" t="s">
        <v>30</v>
      </c>
      <c r="E80" s="85" t="s">
        <v>22</v>
      </c>
      <c r="F80" s="89" t="s">
        <v>266</v>
      </c>
      <c r="G80" s="68"/>
      <c r="H80" s="68"/>
      <c r="I80" s="93">
        <f>2608.2+444.74+460-287.74</f>
        <v>3225.2</v>
      </c>
      <c r="J80" s="68"/>
    </row>
    <row r="81" spans="1:10" ht="53.25" customHeight="1" x14ac:dyDescent="0.25">
      <c r="A81" s="91" t="s">
        <v>269</v>
      </c>
      <c r="B81" s="85" t="s">
        <v>270</v>
      </c>
      <c r="C81" s="23" t="s">
        <v>267</v>
      </c>
      <c r="D81" s="85" t="s">
        <v>30</v>
      </c>
      <c r="E81" s="85" t="s">
        <v>22</v>
      </c>
      <c r="F81" s="89" t="s">
        <v>268</v>
      </c>
      <c r="G81" s="68"/>
      <c r="H81" s="68"/>
      <c r="I81" s="93">
        <v>3000</v>
      </c>
      <c r="J81" s="68"/>
    </row>
    <row r="82" spans="1:10" ht="141.75" x14ac:dyDescent="0.25">
      <c r="A82" s="91" t="s">
        <v>271</v>
      </c>
      <c r="B82" s="89" t="s">
        <v>272</v>
      </c>
      <c r="C82" s="23" t="s">
        <v>273</v>
      </c>
      <c r="D82" s="85" t="s">
        <v>30</v>
      </c>
      <c r="E82" s="85" t="s">
        <v>22</v>
      </c>
      <c r="F82" s="89" t="s">
        <v>274</v>
      </c>
      <c r="G82" s="68"/>
      <c r="H82" s="68"/>
      <c r="I82" s="80">
        <v>5750</v>
      </c>
      <c r="J82" s="68"/>
    </row>
    <row r="83" spans="1:10" ht="94.5" customHeight="1" x14ac:dyDescent="0.25">
      <c r="A83" s="91" t="s">
        <v>300</v>
      </c>
      <c r="B83" s="89" t="s">
        <v>297</v>
      </c>
      <c r="C83" s="23" t="s">
        <v>298</v>
      </c>
      <c r="D83" s="85" t="s">
        <v>30</v>
      </c>
      <c r="E83" s="85" t="s">
        <v>22</v>
      </c>
      <c r="F83" s="89" t="s">
        <v>299</v>
      </c>
      <c r="G83" s="68"/>
      <c r="H83" s="68"/>
      <c r="I83" s="80">
        <f>2683+6714.2</f>
        <v>9397.2000000000007</v>
      </c>
      <c r="J83" s="68"/>
    </row>
    <row r="84" spans="1:10" ht="105" x14ac:dyDescent="0.25">
      <c r="A84" s="91" t="s">
        <v>277</v>
      </c>
      <c r="B84" s="89" t="s">
        <v>278</v>
      </c>
      <c r="C84" s="89" t="s">
        <v>279</v>
      </c>
      <c r="D84" s="89" t="s">
        <v>30</v>
      </c>
      <c r="E84" s="89" t="s">
        <v>280</v>
      </c>
      <c r="F84" s="90" t="s">
        <v>281</v>
      </c>
      <c r="G84" s="68"/>
      <c r="H84" s="68"/>
      <c r="I84" s="80">
        <f>1380+1169.51+457.1-1169.51</f>
        <v>1837.1000000000001</v>
      </c>
      <c r="J84" s="68"/>
    </row>
    <row r="85" spans="1:10" ht="69.95" customHeight="1" x14ac:dyDescent="0.25">
      <c r="A85" s="91" t="s">
        <v>285</v>
      </c>
      <c r="B85" s="91" t="s">
        <v>282</v>
      </c>
      <c r="C85" s="91" t="s">
        <v>11</v>
      </c>
      <c r="D85" s="91" t="s">
        <v>283</v>
      </c>
      <c r="E85" s="89" t="s">
        <v>13</v>
      </c>
      <c r="F85" s="92" t="s">
        <v>14</v>
      </c>
      <c r="G85" s="68"/>
      <c r="H85" s="68"/>
      <c r="I85" s="80">
        <v>0</v>
      </c>
      <c r="J85" s="55">
        <f>2250+2250</f>
        <v>4500</v>
      </c>
    </row>
    <row r="86" spans="1:10" ht="61.5" customHeight="1" x14ac:dyDescent="0.25">
      <c r="A86" s="91" t="s">
        <v>286</v>
      </c>
      <c r="B86" s="91" t="s">
        <v>282</v>
      </c>
      <c r="C86" s="91" t="s">
        <v>18</v>
      </c>
      <c r="D86" s="91" t="s">
        <v>283</v>
      </c>
      <c r="E86" s="89" t="s">
        <v>13</v>
      </c>
      <c r="F86" s="93" t="s">
        <v>284</v>
      </c>
      <c r="G86" s="68"/>
      <c r="H86" s="68"/>
      <c r="I86" s="80">
        <v>1750</v>
      </c>
      <c r="J86" s="55">
        <v>1750</v>
      </c>
    </row>
    <row r="87" spans="1:10" ht="71.25" customHeight="1" x14ac:dyDescent="0.25">
      <c r="A87" s="91" t="s">
        <v>287</v>
      </c>
      <c r="B87" s="91" t="s">
        <v>282</v>
      </c>
      <c r="C87" s="91" t="s">
        <v>11</v>
      </c>
      <c r="D87" s="91" t="s">
        <v>283</v>
      </c>
      <c r="E87" s="89" t="s">
        <v>13</v>
      </c>
      <c r="F87" s="93" t="s">
        <v>284</v>
      </c>
      <c r="G87" s="68"/>
      <c r="H87" s="68"/>
      <c r="I87" s="80">
        <f>1936.99+283.63+283.63</f>
        <v>2504.25</v>
      </c>
      <c r="J87" s="56">
        <f>1750+283.63</f>
        <v>2033.63</v>
      </c>
    </row>
    <row r="88" spans="1:10" ht="71.25" customHeight="1" x14ac:dyDescent="0.25">
      <c r="A88" s="91" t="s">
        <v>277</v>
      </c>
      <c r="B88" s="89" t="s">
        <v>288</v>
      </c>
      <c r="C88" s="91" t="s">
        <v>289</v>
      </c>
      <c r="D88" s="89" t="s">
        <v>30</v>
      </c>
      <c r="E88" s="85" t="s">
        <v>22</v>
      </c>
      <c r="F88" s="93" t="s">
        <v>290</v>
      </c>
      <c r="G88" s="68"/>
      <c r="H88" s="68"/>
      <c r="I88" s="80">
        <f>450+636.2</f>
        <v>1086.2</v>
      </c>
      <c r="J88" s="80">
        <v>0</v>
      </c>
    </row>
    <row r="89" spans="1:10" ht="139.5" customHeight="1" x14ac:dyDescent="0.25">
      <c r="A89" s="91" t="s">
        <v>291</v>
      </c>
      <c r="B89" s="101" t="s">
        <v>367</v>
      </c>
      <c r="C89" s="108" t="s">
        <v>368</v>
      </c>
      <c r="D89" s="101" t="s">
        <v>30</v>
      </c>
      <c r="E89" s="109" t="s">
        <v>22</v>
      </c>
      <c r="F89" s="92" t="s">
        <v>369</v>
      </c>
      <c r="G89" s="68"/>
      <c r="H89" s="68"/>
      <c r="I89" s="80">
        <v>8000</v>
      </c>
      <c r="J89" s="80">
        <v>0</v>
      </c>
    </row>
    <row r="90" spans="1:10" ht="71.25" customHeight="1" x14ac:dyDescent="0.25">
      <c r="A90" s="91" t="s">
        <v>292</v>
      </c>
      <c r="B90" s="89" t="s">
        <v>293</v>
      </c>
      <c r="C90" s="91" t="s">
        <v>294</v>
      </c>
      <c r="D90" s="89" t="s">
        <v>295</v>
      </c>
      <c r="E90" s="85" t="s">
        <v>22</v>
      </c>
      <c r="F90" s="93" t="s">
        <v>296</v>
      </c>
      <c r="G90" s="68"/>
      <c r="H90" s="68"/>
      <c r="I90" s="80">
        <v>4875</v>
      </c>
      <c r="J90" s="93">
        <v>875</v>
      </c>
    </row>
    <row r="91" spans="1:10" ht="71.25" customHeight="1" x14ac:dyDescent="0.25">
      <c r="A91" s="91" t="s">
        <v>325</v>
      </c>
      <c r="B91" s="89" t="s">
        <v>326</v>
      </c>
      <c r="C91" s="91" t="s">
        <v>327</v>
      </c>
      <c r="D91" s="101" t="s">
        <v>30</v>
      </c>
      <c r="E91" s="85" t="s">
        <v>22</v>
      </c>
      <c r="F91" s="93" t="s">
        <v>328</v>
      </c>
      <c r="G91" s="68"/>
      <c r="H91" s="68"/>
      <c r="I91" s="80">
        <v>0</v>
      </c>
      <c r="J91" s="80">
        <v>0</v>
      </c>
    </row>
    <row r="92" spans="1:10" ht="90" x14ac:dyDescent="0.25">
      <c r="A92" s="91" t="s">
        <v>305</v>
      </c>
      <c r="B92" s="89" t="s">
        <v>301</v>
      </c>
      <c r="C92" s="91" t="s">
        <v>302</v>
      </c>
      <c r="D92" s="89" t="s">
        <v>303</v>
      </c>
      <c r="E92" s="85" t="s">
        <v>22</v>
      </c>
      <c r="F92" s="93" t="s">
        <v>304</v>
      </c>
      <c r="G92" s="68"/>
      <c r="H92" s="68"/>
      <c r="I92" s="55">
        <f>3036+1897.5</f>
        <v>4933.5</v>
      </c>
      <c r="J92" s="55">
        <f>1328.25+1897.5+1897.5+2087.25+1884.2+1907.85+759+3221.8</f>
        <v>14983.350000000002</v>
      </c>
    </row>
    <row r="93" spans="1:10" ht="75" x14ac:dyDescent="0.25">
      <c r="A93" s="91" t="s">
        <v>309</v>
      </c>
      <c r="B93" s="89" t="s">
        <v>306</v>
      </c>
      <c r="C93" s="89" t="s">
        <v>312</v>
      </c>
      <c r="D93" s="89" t="s">
        <v>308</v>
      </c>
      <c r="E93" s="89" t="s">
        <v>129</v>
      </c>
      <c r="F93" s="89" t="s">
        <v>310</v>
      </c>
      <c r="G93" s="68"/>
      <c r="H93" s="68"/>
      <c r="I93" s="80">
        <v>0</v>
      </c>
      <c r="J93" s="93">
        <v>3660</v>
      </c>
    </row>
    <row r="94" spans="1:10" ht="46.5" customHeight="1" x14ac:dyDescent="0.25">
      <c r="A94" s="91" t="s">
        <v>315</v>
      </c>
      <c r="B94" s="89" t="s">
        <v>307</v>
      </c>
      <c r="C94" s="89" t="s">
        <v>313</v>
      </c>
      <c r="D94" s="89" t="s">
        <v>314</v>
      </c>
      <c r="E94" s="89" t="s">
        <v>22</v>
      </c>
      <c r="F94" s="89" t="s">
        <v>311</v>
      </c>
      <c r="G94" s="68"/>
      <c r="H94" s="68"/>
      <c r="I94" s="80">
        <v>0</v>
      </c>
      <c r="J94" s="55">
        <f>5000</f>
        <v>5000</v>
      </c>
    </row>
    <row r="95" spans="1:10" ht="46.5" customHeight="1" x14ac:dyDescent="0.25">
      <c r="A95" s="110" t="s">
        <v>316</v>
      </c>
      <c r="B95" s="94" t="s">
        <v>317</v>
      </c>
      <c r="C95" s="21" t="s">
        <v>70</v>
      </c>
      <c r="D95" s="11" t="s">
        <v>45</v>
      </c>
      <c r="E95" s="95" t="s">
        <v>13</v>
      </c>
      <c r="F95" s="94" t="s">
        <v>106</v>
      </c>
      <c r="G95" s="111"/>
      <c r="H95" s="111"/>
      <c r="I95" s="80">
        <v>0</v>
      </c>
      <c r="J95" s="111"/>
    </row>
    <row r="96" spans="1:10" ht="46.5" customHeight="1" x14ac:dyDescent="0.25">
      <c r="A96" s="91" t="s">
        <v>319</v>
      </c>
      <c r="B96" s="89" t="s">
        <v>318</v>
      </c>
      <c r="C96" s="89" t="s">
        <v>392</v>
      </c>
      <c r="D96" s="89" t="s">
        <v>45</v>
      </c>
      <c r="E96" s="89" t="s">
        <v>13</v>
      </c>
      <c r="F96" s="112">
        <v>500</v>
      </c>
      <c r="G96" s="68"/>
      <c r="H96" s="68"/>
      <c r="I96" s="80">
        <v>500</v>
      </c>
      <c r="J96" s="111"/>
    </row>
    <row r="97" spans="1:1014" ht="46.5" customHeight="1" x14ac:dyDescent="0.25">
      <c r="A97" s="91" t="s">
        <v>320</v>
      </c>
      <c r="B97" s="89" t="s">
        <v>318</v>
      </c>
      <c r="C97" s="23" t="s">
        <v>70</v>
      </c>
      <c r="D97" s="12" t="s">
        <v>45</v>
      </c>
      <c r="E97" s="89" t="s">
        <v>13</v>
      </c>
      <c r="F97" s="112">
        <v>500</v>
      </c>
      <c r="G97" s="68"/>
      <c r="H97" s="68"/>
      <c r="I97" s="80">
        <v>500</v>
      </c>
      <c r="J97" s="111"/>
    </row>
    <row r="98" spans="1:1014" ht="135" x14ac:dyDescent="0.25">
      <c r="A98" s="91" t="s">
        <v>321</v>
      </c>
      <c r="B98" s="89" t="s">
        <v>322</v>
      </c>
      <c r="C98" s="23" t="s">
        <v>323</v>
      </c>
      <c r="D98" s="89" t="s">
        <v>30</v>
      </c>
      <c r="E98" s="85" t="s">
        <v>22</v>
      </c>
      <c r="F98" s="93" t="s">
        <v>324</v>
      </c>
      <c r="G98" s="68"/>
      <c r="H98" s="68"/>
      <c r="I98" s="80">
        <f>1800+800+8600</f>
        <v>11200</v>
      </c>
      <c r="J98" s="80">
        <v>0</v>
      </c>
    </row>
    <row r="99" spans="1:1014" ht="157.5" customHeight="1" x14ac:dyDescent="0.25">
      <c r="A99" s="91" t="s">
        <v>364</v>
      </c>
      <c r="B99" s="89" t="s">
        <v>365</v>
      </c>
      <c r="C99" s="23" t="s">
        <v>363</v>
      </c>
      <c r="D99" s="89" t="s">
        <v>366</v>
      </c>
      <c r="E99" s="85" t="s">
        <v>22</v>
      </c>
      <c r="F99" s="93">
        <v>10000</v>
      </c>
      <c r="G99" s="68"/>
      <c r="H99" s="68"/>
      <c r="I99" s="80">
        <v>3000</v>
      </c>
      <c r="J99" s="93">
        <v>3500</v>
      </c>
    </row>
    <row r="100" spans="1:1014" ht="57" customHeight="1" x14ac:dyDescent="0.25">
      <c r="A100" s="91" t="s">
        <v>329</v>
      </c>
      <c r="B100" s="89" t="s">
        <v>330</v>
      </c>
      <c r="C100" s="23" t="s">
        <v>331</v>
      </c>
      <c r="D100" s="89" t="s">
        <v>81</v>
      </c>
      <c r="E100" s="85" t="s">
        <v>22</v>
      </c>
      <c r="F100" s="93" t="s">
        <v>332</v>
      </c>
      <c r="G100" s="68"/>
      <c r="H100" s="68"/>
      <c r="I100" s="55">
        <v>2300</v>
      </c>
      <c r="J100" s="55">
        <f>1707.75+948.75+2846.25+948.75+2277</f>
        <v>8728.5</v>
      </c>
    </row>
    <row r="101" spans="1:1014" ht="57" customHeight="1" x14ac:dyDescent="0.25">
      <c r="A101" s="52" t="s">
        <v>249</v>
      </c>
      <c r="B101" s="52" t="s">
        <v>385</v>
      </c>
      <c r="C101" s="52" t="s">
        <v>386</v>
      </c>
      <c r="D101" s="53"/>
      <c r="E101" s="52" t="s">
        <v>22</v>
      </c>
      <c r="F101" s="54">
        <v>3100</v>
      </c>
      <c r="G101" s="114"/>
      <c r="H101" s="114"/>
      <c r="I101" s="115"/>
      <c r="J101" s="93">
        <v>1500</v>
      </c>
      <c r="ALY101"/>
      <c r="ALZ101"/>
    </row>
    <row r="102" spans="1:1014" ht="220.5" x14ac:dyDescent="0.25">
      <c r="A102" s="91" t="s">
        <v>333</v>
      </c>
      <c r="B102" s="89" t="s">
        <v>334</v>
      </c>
      <c r="C102" s="23" t="s">
        <v>335</v>
      </c>
      <c r="D102" s="89" t="s">
        <v>30</v>
      </c>
      <c r="E102" s="85" t="s">
        <v>22</v>
      </c>
      <c r="F102" s="23" t="s">
        <v>336</v>
      </c>
      <c r="G102" s="68"/>
      <c r="H102" s="68"/>
      <c r="I102" s="80">
        <v>0</v>
      </c>
      <c r="J102" s="80">
        <v>0</v>
      </c>
    </row>
    <row r="103" spans="1:1014" ht="63" x14ac:dyDescent="0.25">
      <c r="A103" s="91" t="s">
        <v>321</v>
      </c>
      <c r="B103" s="89" t="s">
        <v>337</v>
      </c>
      <c r="C103" s="23" t="s">
        <v>338</v>
      </c>
      <c r="D103" s="89" t="s">
        <v>30</v>
      </c>
      <c r="E103" s="85" t="s">
        <v>22</v>
      </c>
      <c r="F103" s="93" t="s">
        <v>339</v>
      </c>
      <c r="G103" s="68"/>
      <c r="H103" s="68"/>
      <c r="I103" s="68"/>
      <c r="J103" s="80">
        <v>0</v>
      </c>
    </row>
    <row r="104" spans="1:1014" ht="47.25" x14ac:dyDescent="0.25">
      <c r="A104" s="91" t="s">
        <v>233</v>
      </c>
      <c r="B104" s="101" t="s">
        <v>370</v>
      </c>
      <c r="C104" s="45" t="s">
        <v>371</v>
      </c>
      <c r="D104" s="101" t="s">
        <v>30</v>
      </c>
      <c r="E104" s="109" t="s">
        <v>22</v>
      </c>
      <c r="F104" s="92">
        <v>15400</v>
      </c>
      <c r="G104" s="68"/>
      <c r="H104" s="68"/>
      <c r="I104" s="68"/>
      <c r="J104" s="50">
        <f>3150+1901+1912</f>
        <v>6963</v>
      </c>
    </row>
    <row r="105" spans="1:1014" ht="141.75" x14ac:dyDescent="0.25">
      <c r="A105" s="91" t="s">
        <v>212</v>
      </c>
      <c r="B105" s="89" t="s">
        <v>341</v>
      </c>
      <c r="C105" s="23" t="s">
        <v>340</v>
      </c>
      <c r="D105" s="89" t="s">
        <v>30</v>
      </c>
      <c r="E105" s="85" t="s">
        <v>22</v>
      </c>
      <c r="F105" s="23" t="s">
        <v>342</v>
      </c>
      <c r="G105" s="68"/>
      <c r="H105" s="68"/>
      <c r="I105" s="68"/>
      <c r="J105" s="55">
        <f>5770.14+900</f>
        <v>6670.14</v>
      </c>
    </row>
    <row r="106" spans="1:1014" ht="126" x14ac:dyDescent="0.25">
      <c r="A106" s="91" t="s">
        <v>347</v>
      </c>
      <c r="B106" s="89" t="s">
        <v>344</v>
      </c>
      <c r="C106" s="23" t="s">
        <v>343</v>
      </c>
      <c r="D106" s="89" t="s">
        <v>345</v>
      </c>
      <c r="E106" s="85" t="s">
        <v>22</v>
      </c>
      <c r="F106" s="23" t="s">
        <v>346</v>
      </c>
      <c r="G106" s="68"/>
      <c r="H106" s="68"/>
      <c r="I106" s="68"/>
      <c r="J106" s="93">
        <f>80.4+100</f>
        <v>180.4</v>
      </c>
    </row>
    <row r="107" spans="1:1014" ht="132" customHeight="1" x14ac:dyDescent="0.25">
      <c r="A107" s="91" t="s">
        <v>305</v>
      </c>
      <c r="B107" s="89" t="s">
        <v>348</v>
      </c>
      <c r="C107" s="91" t="s">
        <v>349</v>
      </c>
      <c r="D107" s="89" t="s">
        <v>350</v>
      </c>
      <c r="E107" s="85" t="s">
        <v>22</v>
      </c>
      <c r="F107" s="93" t="s">
        <v>351</v>
      </c>
      <c r="G107" s="68"/>
      <c r="H107" s="68"/>
      <c r="I107" s="68"/>
      <c r="J107" s="93">
        <v>0</v>
      </c>
    </row>
    <row r="108" spans="1:1014" ht="120" x14ac:dyDescent="0.25">
      <c r="A108" s="91" t="s">
        <v>321</v>
      </c>
      <c r="B108" s="89" t="s">
        <v>372</v>
      </c>
      <c r="C108" s="23" t="s">
        <v>373</v>
      </c>
      <c r="D108" s="89" t="s">
        <v>374</v>
      </c>
      <c r="E108" s="85" t="s">
        <v>22</v>
      </c>
      <c r="F108" s="93" t="s">
        <v>375</v>
      </c>
      <c r="G108" s="68"/>
      <c r="H108" s="68"/>
      <c r="I108" s="68"/>
      <c r="J108" s="55">
        <v>2350</v>
      </c>
    </row>
    <row r="109" spans="1:1014" ht="180" x14ac:dyDescent="0.25">
      <c r="A109" s="91" t="s">
        <v>378</v>
      </c>
      <c r="B109" s="89" t="s">
        <v>376</v>
      </c>
      <c r="C109" s="23" t="s">
        <v>377</v>
      </c>
      <c r="D109" s="89"/>
      <c r="E109" s="85" t="s">
        <v>22</v>
      </c>
      <c r="F109" s="93" t="s">
        <v>379</v>
      </c>
      <c r="G109" s="68"/>
      <c r="H109" s="68"/>
      <c r="I109" s="68"/>
      <c r="J109" s="93">
        <v>0</v>
      </c>
    </row>
    <row r="110" spans="1:1014" ht="123.4" customHeight="1" x14ac:dyDescent="0.25">
      <c r="A110" s="52" t="s">
        <v>238</v>
      </c>
      <c r="B110" s="52" t="s">
        <v>387</v>
      </c>
      <c r="C110" s="52" t="s">
        <v>388</v>
      </c>
      <c r="D110" s="52" t="s">
        <v>30</v>
      </c>
      <c r="E110" s="52" t="s">
        <v>22</v>
      </c>
      <c r="F110" s="55" t="s">
        <v>389</v>
      </c>
      <c r="G110" s="68"/>
      <c r="H110" s="68"/>
      <c r="I110" s="68"/>
      <c r="J110" s="55">
        <f>2304+5917.94</f>
        <v>8221.9399999999987</v>
      </c>
      <c r="ALY110"/>
      <c r="ALZ110"/>
    </row>
    <row r="111" spans="1:1014" ht="45" x14ac:dyDescent="0.25">
      <c r="A111" s="91" t="s">
        <v>51</v>
      </c>
      <c r="B111" s="89" t="s">
        <v>381</v>
      </c>
      <c r="C111" s="23" t="s">
        <v>52</v>
      </c>
      <c r="D111" s="89" t="s">
        <v>382</v>
      </c>
      <c r="E111" s="85" t="s">
        <v>384</v>
      </c>
      <c r="F111" s="93" t="s">
        <v>383</v>
      </c>
      <c r="G111" s="68"/>
      <c r="H111" s="68"/>
      <c r="I111" s="68"/>
      <c r="J111" s="93">
        <v>0</v>
      </c>
    </row>
    <row r="112" spans="1:1014" ht="27.6" customHeight="1" x14ac:dyDescent="0.25">
      <c r="A112" s="57"/>
      <c r="B112" s="58"/>
      <c r="C112" s="59"/>
      <c r="D112" s="58"/>
      <c r="E112" s="58"/>
      <c r="F112" s="60"/>
      <c r="G112" s="60"/>
      <c r="H112" s="60"/>
      <c r="I112" s="60"/>
      <c r="J112" s="60"/>
    </row>
    <row r="113" spans="1:1014" x14ac:dyDescent="0.25">
      <c r="A113" s="116" t="s">
        <v>83</v>
      </c>
      <c r="B113" s="116"/>
      <c r="C113" s="116"/>
      <c r="D113" s="116"/>
      <c r="E113" s="116"/>
      <c r="F113" s="116"/>
      <c r="ALZ113"/>
    </row>
    <row r="114" spans="1:1014" ht="15" customHeight="1" x14ac:dyDescent="0.25">
      <c r="H114" s="27"/>
      <c r="I114" s="27"/>
      <c r="J114" s="27"/>
      <c r="ALZ114"/>
    </row>
    <row r="115" spans="1:1014" x14ac:dyDescent="0.25">
      <c r="A115" s="117" t="s">
        <v>140</v>
      </c>
      <c r="B115" s="117"/>
      <c r="C115" s="117"/>
      <c r="D115" s="117"/>
      <c r="E115" s="117"/>
      <c r="F115" s="117"/>
      <c r="G115" s="117"/>
      <c r="H115" s="117"/>
      <c r="I115" s="117"/>
      <c r="ALZ115"/>
    </row>
    <row r="116" spans="1:1014" x14ac:dyDescent="0.25">
      <c r="ALZ116"/>
    </row>
    <row r="117" spans="1:1014" x14ac:dyDescent="0.25">
      <c r="E117" s="10"/>
      <c r="F117" s="3"/>
    </row>
    <row r="118" spans="1:1014" x14ac:dyDescent="0.25">
      <c r="E118" s="10"/>
      <c r="F118" s="3"/>
    </row>
    <row r="119" spans="1:1014" x14ac:dyDescent="0.25">
      <c r="E119" s="10"/>
      <c r="F119" s="3"/>
    </row>
  </sheetData>
  <mergeCells count="2">
    <mergeCell ref="A113:F113"/>
    <mergeCell ref="A115:I115"/>
  </mergeCells>
  <phoneticPr fontId="8" type="noConversion"/>
  <pageMargins left="0.23622047244094491" right="0.23622047244094491" top="0.35433070866141736" bottom="0.35433070866141736" header="0.31496062992125984"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Michela Dosualdo</cp:lastModifiedBy>
  <cp:lastPrinted>2023-06-19T07:11:21Z</cp:lastPrinted>
  <dcterms:created xsi:type="dcterms:W3CDTF">2020-06-30T11:31:57Z</dcterms:created>
  <dcterms:modified xsi:type="dcterms:W3CDTF">2024-09-17T06:47:23Z</dcterms:modified>
</cp:coreProperties>
</file>