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O:\AREA COMUNICAZIONE\SITO INTERNET A&amp;T2000\AMMINISTRAZIONE TRASPARENTE\Consulenti e collaboratori\2025\"/>
    </mc:Choice>
  </mc:AlternateContent>
  <xr:revisionPtr revIDLastSave="0" documentId="13_ncr:1_{A49310D7-5F2F-4662-9DCD-7F7888B1CF53}" xr6:coauthVersionLast="47" xr6:coauthVersionMax="47" xr10:uidLastSave="{00000000-0000-0000-0000-000000000000}"/>
  <bookViews>
    <workbookView xWindow="-120" yWindow="-120" windowWidth="29040" windowHeight="15720" xr2:uid="{00000000-000D-0000-FFFF-FFFF00000000}"/>
  </bookViews>
  <sheets>
    <sheet name="31.12.2024" sheetId="1" r:id="rId1"/>
  </sheets>
  <definedNames>
    <definedName name="_xlnm._FilterDatabase" localSheetId="0" hidden="1">'31.12.2024'!$A$1:$ALY$105</definedName>
    <definedName name="_Hlk5698677" localSheetId="0">'31.12.2024'!#REF!</definedName>
    <definedName name="CV_MANSUTTI.pdf">"foglio1!#ref!"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I89" i="1"/>
  <c r="I97" i="1"/>
  <c r="I75" i="1"/>
  <c r="I81" i="1"/>
  <c r="I79" i="1"/>
  <c r="I67" i="1"/>
  <c r="I66" i="1"/>
  <c r="I64" i="1"/>
  <c r="I63" i="1"/>
  <c r="I99" i="1"/>
  <c r="I62" i="1"/>
  <c r="I57" i="1"/>
  <c r="I94" i="1"/>
  <c r="I93" i="1"/>
  <c r="I55" i="1"/>
  <c r="I25" i="1"/>
  <c r="I17" i="1"/>
  <c r="I52" i="1"/>
  <c r="I59" i="1"/>
  <c r="I83" i="1"/>
  <c r="H81" i="1"/>
  <c r="I74" i="1"/>
  <c r="I51" i="1" l="1"/>
  <c r="H77" i="1"/>
  <c r="H66" i="1"/>
  <c r="H40" i="1"/>
  <c r="H73" i="1"/>
  <c r="H51" i="1"/>
  <c r="H56" i="1"/>
  <c r="H72" i="1"/>
  <c r="H63" i="1"/>
  <c r="H69" i="1"/>
  <c r="I50" i="1"/>
  <c r="H87" i="1"/>
  <c r="H76" i="1"/>
  <c r="H67" i="1"/>
  <c r="H54" i="1"/>
  <c r="H52" i="1"/>
  <c r="H50" i="1"/>
  <c r="H49" i="1"/>
  <c r="H39" i="1"/>
  <c r="H38" i="1"/>
  <c r="H25" i="1"/>
  <c r="H20" i="1"/>
  <c r="H19" i="1"/>
  <c r="H18" i="1"/>
  <c r="H57" i="1"/>
  <c r="H59" i="1"/>
  <c r="H58" i="1"/>
  <c r="H64" i="1" l="1"/>
  <c r="G55" i="1"/>
  <c r="G10" i="1"/>
  <c r="G18" i="1"/>
</calcChain>
</file>

<file path=xl/sharedStrings.xml><?xml version="1.0" encoding="utf-8"?>
<sst xmlns="http://schemas.openxmlformats.org/spreadsheetml/2006/main" count="619" uniqueCount="391">
  <si>
    <t>TITOLARE DI INCARICO</t>
  </si>
  <si>
    <t>ESTREMI ATTO CONFERIMENTO INCARICO</t>
  </si>
  <si>
    <t>OGGETTO/RAGIONE DELL'INCARICO</t>
  </si>
  <si>
    <t>DURATA</t>
  </si>
  <si>
    <t>PROCEDURA SELEZIONE DEL CONTRAENTE</t>
  </si>
  <si>
    <t>COMPENSO (IVA ED ALTRI ONERI ESCLUSI)</t>
  </si>
  <si>
    <t>DOTT. ROBERTO MINARDI</t>
  </si>
  <si>
    <t>Presidente del Collegio Sindacale</t>
  </si>
  <si>
    <t>Delibera Assemblea dei Soci</t>
  </si>
  <si>
    <t>€ 6274,94 annui</t>
  </si>
  <si>
    <t>Presidente dell'Organismo di vigilanza ai sensi del D. Lgs. 231/2001</t>
  </si>
  <si>
    <t>Affidamento diretto</t>
  </si>
  <si>
    <t>€ 4.500,00 annui</t>
  </si>
  <si>
    <t>Componente del Collegio Sindacale - Sindaco effettivo</t>
  </si>
  <si>
    <t>€ 4183,3 annui</t>
  </si>
  <si>
    <t>Componente dell'Organismo di vigilanza ai sensi del D. Lgs. 231/2001</t>
  </si>
  <si>
    <t>€ 2.000,00 annui</t>
  </si>
  <si>
    <t>DOTT.SSA FRANCESCA LINDA</t>
  </si>
  <si>
    <t>prestazioni occasionali</t>
  </si>
  <si>
    <t>Affidamento diretto - 1 partecipante</t>
  </si>
  <si>
    <t>nd</t>
  </si>
  <si>
    <t>prestazione occasionale</t>
  </si>
  <si>
    <t>DOTT. LUDOVICO PICOTTI</t>
  </si>
  <si>
    <t>DOTT. MARCO GASPARINI</t>
  </si>
  <si>
    <t>Componente del Collegio Sindacale - Sindaco supplente</t>
  </si>
  <si>
    <t>DOTT.SSA MARIA CRISTINA COJUTTI</t>
  </si>
  <si>
    <t>AVV. PAOLO VICENZOTTO</t>
  </si>
  <si>
    <t>AVV. ZGAGLIARDICH GIANNI</t>
  </si>
  <si>
    <t>€ 200,00 per ciascuna seduta</t>
  </si>
  <si>
    <t>Determinazione del C.d.A. del 11/12/2017</t>
  </si>
  <si>
    <t>REGGIO D'ACI AVV. ANDREA</t>
  </si>
  <si>
    <t>Difesa in giudizio</t>
  </si>
  <si>
    <t>Incarico di DPO-Responsabile protezione dati esterno</t>
  </si>
  <si>
    <t>ING. CRISTINA CECOTTI / ENERANCE SRL</t>
  </si>
  <si>
    <t>Prot. 3690/2018</t>
  </si>
  <si>
    <t>Variante impianto di trattamento rifiuti Rive d'Arcano - Servizio per redazione progetto e documentazione per autorizzazione al trattamento rifiuti</t>
  </si>
  <si>
    <t>durata della selezione</t>
  </si>
  <si>
    <t>€ 200,00 per ciascuna seduta più rimborso chilometrico in base alla tabelle ACI</t>
  </si>
  <si>
    <t>DOTT. GIULIANO ZULIANI</t>
  </si>
  <si>
    <t>Prot. 6365/2018</t>
  </si>
  <si>
    <t>Consulenza e assistenza fiscale triennio 2019-2021</t>
  </si>
  <si>
    <t>triennio 2019-2021</t>
  </si>
  <si>
    <t>ACG AUDITING &amp; CONSULTING GROUP SRL</t>
  </si>
  <si>
    <t>Revisione legale dei conti</t>
  </si>
  <si>
    <t>Procedura negoziata previa pubblicazione del bando – 8 partecipanti</t>
  </si>
  <si>
    <t>Prot. 390/2019</t>
  </si>
  <si>
    <t>anni 2019-2022</t>
  </si>
  <si>
    <t>€ 2.500,00 annui</t>
  </si>
  <si>
    <t>Prot. 392/2019</t>
  </si>
  <si>
    <t>Consulenza e formazione del personale in materia di accesso, digitalizzazione, ancticorruzione, privacy, documentazione amministrativa e altre tematiche legali concordate</t>
  </si>
  <si>
    <t>€ 50,00/ora fino a un massimo di € 10.000,00</t>
  </si>
  <si>
    <t>durata della gara</t>
  </si>
  <si>
    <t>AVV. COMAND OLIVIERO</t>
  </si>
  <si>
    <t>prot. 1930/2019</t>
  </si>
  <si>
    <t>Consulenza giuridica</t>
  </si>
  <si>
    <t>fino al 31/12/2020</t>
  </si>
  <si>
    <t>Delibera dell'Assemblea dei soci del 4/07/2019</t>
  </si>
  <si>
    <t>Fino ad approvazione del bilancio al 31/12/2021</t>
  </si>
  <si>
    <t>DOTT. GIANPIETRO BELLONI</t>
  </si>
  <si>
    <r>
      <t xml:space="preserve">Componente esterno della Commissione Giudicatrice per </t>
    </r>
    <r>
      <rPr>
        <sz val="11"/>
        <color rgb="FF000000"/>
        <rFont val="Calibri"/>
        <family val="2"/>
      </rPr>
      <t>selezione pubblica di personale</t>
    </r>
  </si>
  <si>
    <t>STUDIO SCANO ASSOCIATO</t>
  </si>
  <si>
    <t>prot. 4974/2019</t>
  </si>
  <si>
    <t>Consulenza in materia di salute e sicurezza</t>
  </si>
  <si>
    <t>1/01/2020 - 31/12/2021</t>
  </si>
  <si>
    <t>Prot. 1122/2020</t>
  </si>
  <si>
    <t>Consulenza specializzata per attività di natura amministrativa e in materia di contratti pubblici</t>
  </si>
  <si>
    <t>3 anni</t>
  </si>
  <si>
    <t>€/ora 111,00 + contributo del 4% + IVA</t>
  </si>
  <si>
    <t>* L'AMMONTARE EROGATO SI RIFERISCE ALL'IMPORTO FATTURATO DAL PROFESSIONISTA NEL PERIODO INDICATO. L'EFFETTIVA EROGAZIONE AVVIENE NEI TERMINI DI PAGAMENTO CONCORDATI.</t>
  </si>
  <si>
    <t>STUDIO ASSOCIATO DE TINA</t>
  </si>
  <si>
    <t>prot. 3704/2020</t>
  </si>
  <si>
    <t>Consulenza ed assistenza legale in materia di diritto del lavoro, diritto previdenziale ed assicurativo, diritto sindacale e diritto penale del lavoro</t>
  </si>
  <si>
    <t>Consulenza: €/ora 150,00. Assistenza: €/ora 250,00. Fino ad un massimo di 20.000 €</t>
  </si>
  <si>
    <t>Delibera del CDA del 19/10/2020</t>
  </si>
  <si>
    <t>Fino ad approvazione del bilancio al 31/12/2022</t>
  </si>
  <si>
    <t>AVV. MOSCHIONE MARIELLA</t>
  </si>
  <si>
    <t>DOTT. DOMENICO DEGANO</t>
  </si>
  <si>
    <t>€ 2.000,00 annui (compenso e rimborso spese in base alle normative vigenti)</t>
  </si>
  <si>
    <t>ING. GIANPAOLO STEFANUTTI</t>
  </si>
  <si>
    <t>incarico annuale</t>
  </si>
  <si>
    <t>DETERMINAZIONE N. 17 DEL 26.01.2021</t>
  </si>
  <si>
    <t xml:space="preserve">consulenza specializzata per prestazioni professionali in qualità di Responsabile Tecnico, Albo Gestori – CAT. 1 classe B di A&amp;T 2000 S.p.A. </t>
  </si>
  <si>
    <t>AVV. SIMONE LISET</t>
  </si>
  <si>
    <t>Consulenza e assistenza legale in materia di gestione e riscossione crediti nei confronti dell'utenza e le attività connesse</t>
  </si>
  <si>
    <t>n.a.</t>
  </si>
  <si>
    <t>Affidamento diretto - 4 partecipanti</t>
  </si>
  <si>
    <t>stimato 1.500,00 € annuo in base a specifico tariffario</t>
  </si>
  <si>
    <t>DOTT.SSA FANZUTTO ANTONIA E SALUS SERVICE SRL</t>
  </si>
  <si>
    <t>prot. 2431/2021 e prot. 2919/2021</t>
  </si>
  <si>
    <t>medico competente ex art. 18 d.lgs 81/2008 e relativo servizio di sorveglianza sanitaria</t>
  </si>
  <si>
    <t>2 anni da giugno 2021 a giugno 2023</t>
  </si>
  <si>
    <t>AVV LUIGINO BOTTONI</t>
  </si>
  <si>
    <t>determinazione n. 161 del 7/07/2021</t>
  </si>
  <si>
    <t>incarico di collaborazione per pratiche di recupero del credito</t>
  </si>
  <si>
    <t>5 anni</t>
  </si>
  <si>
    <t>massimo 39.900, 00 €</t>
  </si>
  <si>
    <t>DOTT. STEFANO RUSSO</t>
  </si>
  <si>
    <t>determinazione n. 173 del 2/08/2021</t>
  </si>
  <si>
    <t>Membro esterno della Commissione giudicatrice della gara per l'affidamento del servizio di attività didattiche volte all'educazione ambientale presso istituti scolastici</t>
  </si>
  <si>
    <t>determinazione n. 183 del 11/08/2021</t>
  </si>
  <si>
    <t>consulenza e supporto per iscrizione all’Albo degli Autotrasportatori di cose per Conto Terzi e Accesso al Mercato</t>
  </si>
  <si>
    <t>prot. 1688/2021 integrato con determinazione n. 206 del 24/09/2021</t>
  </si>
  <si>
    <t>11.000 €; integrazione di 4.200 €</t>
  </si>
  <si>
    <t>servizio di assistenza tecnica per pratiche ambientali</t>
  </si>
  <si>
    <t>determinazione n. 207 del 27/09/2021</t>
  </si>
  <si>
    <t>periodo 09/2021 - 09/2024</t>
  </si>
  <si>
    <t>fino a 39.900,00 €</t>
  </si>
  <si>
    <t>Affidamento diretto - 2 partecipanti</t>
  </si>
  <si>
    <t>STEFANO VIEL</t>
  </si>
  <si>
    <t xml:space="preserve">Prot. 5245/2021 </t>
  </si>
  <si>
    <t xml:space="preserve">redazione atti notarili inerenti alla Società A&amp;T 2000 S.p.A. </t>
  </si>
  <si>
    <t>determinazione n. 234 del 18/10/2021</t>
  </si>
  <si>
    <t>**I dati relativi agli incarichi notarili vengono pubblicati come dati ulteriori al fine di garantire la maggiore trasparenza possibile degli incarichi. Per la natura stessa della prestazione professionale, in luogo del curriculum vitae, si ritiene valida l'iscrizione all'apposito Collegio Notarile.</t>
  </si>
  <si>
    <t>SABRINA ZILLI</t>
  </si>
  <si>
    <t>prot. 5948/2021</t>
  </si>
  <si>
    <t>EURIS SRL</t>
  </si>
  <si>
    <t xml:space="preserve">prot. 6558/2021 </t>
  </si>
  <si>
    <t>Consulenza su politiche, programmi e strumenti finanziari regionali, nazionali e dell'Unione Europea funzionale allo sviluppo di nuove iniziative e proposte progettuali</t>
  </si>
  <si>
    <t>15.000 € oltre a rimborsi e prestazioni aggiuntive come da offerta</t>
  </si>
  <si>
    <t>6 mesi</t>
  </si>
  <si>
    <t>GEOM. MARCO PERESSON</t>
  </si>
  <si>
    <t>Prot. 3912/2021</t>
  </si>
  <si>
    <t>Incarico per la stima di immobili siti in Pozzuolo del Friuli</t>
  </si>
  <si>
    <t>Consulenza e assistenza fiscale triennio 2022-2024</t>
  </si>
  <si>
    <t>triennio 2022-2024</t>
  </si>
  <si>
    <t>NOTAIO FILIPPO CHIOVARI **</t>
  </si>
  <si>
    <t>ASTRA SNC DI CRISTINA KOCMANNE E PAOLO ANTONINI</t>
  </si>
  <si>
    <t>SAVA INGEGNERIA SRL</t>
  </si>
  <si>
    <t>Prot. 6615/2021</t>
  </si>
  <si>
    <t>Prot. 127/2022</t>
  </si>
  <si>
    <t>Servizio di redazione dello studio di fattibilità per l'ampliamento dell'immobile di Rive d'Arcano</t>
  </si>
  <si>
    <t>6125,89 € + contributo Inarcassa</t>
  </si>
  <si>
    <t>Prot. 6630/2021</t>
  </si>
  <si>
    <t>fino a 39.000 €</t>
  </si>
  <si>
    <t>triennio 2022-24</t>
  </si>
  <si>
    <t>Consulenza ed assistenza legale in relazione a vari aspetti e questioni di diritto civile, commerciale e amministrativo</t>
  </si>
  <si>
    <t>Prot. 6629/2021</t>
  </si>
  <si>
    <t xml:space="preserve">Consulenza per supporto giuridico - amministrativo </t>
  </si>
  <si>
    <t>STUDIO NOTAIO ALESSANDRA ARTIOLI**</t>
  </si>
  <si>
    <t>determinazione n. 282 del 7/12/2021</t>
  </si>
  <si>
    <t>determinazione n. 308 del 27/12/2021</t>
  </si>
  <si>
    <t xml:space="preserve">Incarico notarile relativo al perfezionamento dell’atto di acquisto di azienda di autotrasporti merci conto terzi </t>
  </si>
  <si>
    <t>fino a 3.000 €</t>
  </si>
  <si>
    <t xml:space="preserve">Incarico notarile relativo alla redazione dell’atto di acquisto di azienda di autotrasporti merci conto terzi </t>
  </si>
  <si>
    <t>fino a 440 €</t>
  </si>
  <si>
    <t>Servizio di aggiornamento ed integrazione dello studio di fattibilità per la viabilità di accesso all'impianto di Selezione di Rive d'Arcano</t>
  </si>
  <si>
    <t>Prot. 378/2022</t>
  </si>
  <si>
    <t>€ 4.160,00 + IVA, comprensivo di inarcassa 4%</t>
  </si>
  <si>
    <t>SERIN SRL</t>
  </si>
  <si>
    <t>MASSIMO BUIATTI</t>
  </si>
  <si>
    <t>ALICE BEDANI</t>
  </si>
  <si>
    <t>Prot. 306/2022</t>
  </si>
  <si>
    <t>ASTRA SNC DI CRISTINA KOCHMANN E PAOLO ANTONINI</t>
  </si>
  <si>
    <t>triennio 2019-2021; rinnovato per gli esercizi finanziari 2021-2023</t>
  </si>
  <si>
    <t>35.400 € per il triennio</t>
  </si>
  <si>
    <t>Delibera dell'Assemblea dei soci del 18/12/2018 - Incarico rinnovato con delibera dell'Assemblea dei soci del 3/03/2022</t>
  </si>
  <si>
    <t>GEOM. AURELIO PRESTENTO</t>
  </si>
  <si>
    <t>Prot. 1509/2022</t>
  </si>
  <si>
    <t>predisposizione delle pratiche inerenti l'impianto di gestione di rifiuti non pericolosi sito in Rive d'Arcano (UD)</t>
  </si>
  <si>
    <t>EUROSERVIS SRL</t>
  </si>
  <si>
    <t>Prot. 6566/2021 - determinazione n. 106 del 23/03/2022</t>
  </si>
  <si>
    <t xml:space="preserve">Consulenza per l’elaborazione dell’analisi delle esigenze, della strategia, del monitoraggio e la formazione sui bandi UE per quanto riguarda specificatamente l’ambito dell’area territoriale “Giuliana” </t>
  </si>
  <si>
    <t>P.I. SERGIO BELLOCCHIO</t>
  </si>
  <si>
    <t>determinazione n. 113 del 12/04/2022</t>
  </si>
  <si>
    <t xml:space="preserve">incarico professionale relativo all’espletamento delle prestazioni relative alla pratica delle detrazioni fiscali delle opere eseguite per l’efficientamento energetico </t>
  </si>
  <si>
    <t xml:space="preserve">STUDIO SCANO ASSOCIATO </t>
  </si>
  <si>
    <t>determinazione n. 130 del 5/05/2022</t>
  </si>
  <si>
    <t xml:space="preserve">servizio di elaborazione e aggiornamento dei D.V.R. Aziendali </t>
  </si>
  <si>
    <t xml:space="preserve">servizio di assessment per l’analisi dei processi e dei sistemi aziendali e successiva stesura dei requisiti fondamentali necessari per l’individuazione della migliore soluzione ERP </t>
  </si>
  <si>
    <t>QUIN SRL</t>
  </si>
  <si>
    <t>determinazione n. 131 del 6/05/2022</t>
  </si>
  <si>
    <t>fino a 25.000 €</t>
  </si>
  <si>
    <t>determinazione n. 165 del 22/06/2022</t>
  </si>
  <si>
    <t xml:space="preserve">ISER S.r.l. in associazione con i professionisti dott. geol. Gianni Menchini e dott. geol. Fulvio Iadarola </t>
  </si>
  <si>
    <t>fino a 50.000 €</t>
  </si>
  <si>
    <t>3 anni fino a giugno 2025</t>
  </si>
  <si>
    <t xml:space="preserve">incarico di consulenza specializzata per effettuare prestazioni professionali in qualità di Responsabile Tecnico di A&amp;T 2000 S.p.A., Albo Gestori – CAT. 1 classe B (gestione rifiuti urbani) e CAT. 4 (raccolta e trasporto rifiuti di terzi) </t>
  </si>
  <si>
    <t>determinazione n. 178 del 4/07/2022 (estensione dell'incarico conferito con determinazione n. 17 del 26/01/2021)</t>
  </si>
  <si>
    <t>determinazione n. 184 del 11/07/2022</t>
  </si>
  <si>
    <t>FIABILIS CONSULTING GROUP</t>
  </si>
  <si>
    <t xml:space="preserve">consulenza in materia di ottimizzazione dei costi del lavoro </t>
  </si>
  <si>
    <t>dal 13.06.2022 fino alla fine del 24° mese successivo alla data di presentazione dell’ultima Relazione di Audit</t>
  </si>
  <si>
    <t>il servizio di consulenza darà diritto ad un corrispettivo esclusivamente in caso di effettivo conseguimento di Rimborsi o Risparmi fino ad un massimo di 10.000 €</t>
  </si>
  <si>
    <t>prot. 2238/2021; determinazione n. 194 del 25/07/2022 (proroga di 12 mesi)</t>
  </si>
  <si>
    <t>1 anno, prorogato di ulteriori 12 mesi dal 25/07/2022</t>
  </si>
  <si>
    <t>fino a un massimo di 15.000 €</t>
  </si>
  <si>
    <t>determinazione n. 190 del 18/07/2022</t>
  </si>
  <si>
    <t>STUDIO AMG NOTAI **</t>
  </si>
  <si>
    <t xml:space="preserve">Incarico notarile relativo alla procura conferita al direttore tecnico </t>
  </si>
  <si>
    <t>AVV. SIMONE LISET E AVV. LUCA STRAMARE</t>
  </si>
  <si>
    <t>determinazione n. 212 del 19.08.2022</t>
  </si>
  <si>
    <t>incarico di assistenza legale in materia tributaria</t>
  </si>
  <si>
    <t xml:space="preserve">€/ora 85,00 per l’assistenza prestata da remoto, ossia dagli uffici dei professionisti; €/ora 95,00 per l’assistenza svolta presso la sede di A&amp;T 2000 S.p.A, o luogo diverso. 
</t>
  </si>
  <si>
    <t xml:space="preserve">12 (dodici) mesi o massimo 100 (cento) ore, rinnovabile per ulteriori 12 (dodici) mesi, fino al raggiungimento dell’importo massimo stimato di € 19.000,00 </t>
  </si>
  <si>
    <t>determinazione n. 216 del 24.08.2022</t>
  </si>
  <si>
    <t xml:space="preserve">incarico relativo alla redazione di atti notarili </t>
  </si>
  <si>
    <t>triennale</t>
  </si>
  <si>
    <t>redazione dell’atto di erogazione a saldo e quietanza di mutuo per un importo netto di € 700; redazione di ulteriori atti notarili di interesse societario fino al raggiungimento dell’importo di € 19.000,00</t>
  </si>
  <si>
    <t>determinazione n. 239 del 19.09.2022</t>
  </si>
  <si>
    <t xml:space="preserve">analisi e gestione del rischio “Stress Lavoro Correlato” </t>
  </si>
  <si>
    <t>EUPRAGMA SRL</t>
  </si>
  <si>
    <t>Delibera dell'Assemblea dei soci del 27/10/2022</t>
  </si>
  <si>
    <t>Fino ad approvazione del bilancio al 31/12/2024</t>
  </si>
  <si>
    <t>€ 6300,00 annui</t>
  </si>
  <si>
    <t>€ 4200,00 annui</t>
  </si>
  <si>
    <t>FOR YOU INFORMATION TECHNOLOGIES SRL</t>
  </si>
  <si>
    <t>determinazione n. 263 del 7/11/2022</t>
  </si>
  <si>
    <t>servizio di consulenza in materia di cyber security</t>
  </si>
  <si>
    <t xml:space="preserve">€ 250,00 per ogni mezza giornata di attività; fino a un importo massimo stimato di € 2.000,00 
</t>
  </si>
  <si>
    <t>anni 2023-2027</t>
  </si>
  <si>
    <t>prot. 123/2023</t>
  </si>
  <si>
    <t>determinazione n. 11 del 16/01/2023</t>
  </si>
  <si>
    <t>AVV. ROLANDO FAVELLA / STUDIO LEGALE CAMPOCCIA</t>
  </si>
  <si>
    <t xml:space="preserve">studio della controversia A&amp;T 2000/AGCOM </t>
  </si>
  <si>
    <t>635 € fino a un massimo di 1.000 €</t>
  </si>
  <si>
    <t>prot. 137/2023</t>
  </si>
  <si>
    <t>SSI SRL</t>
  </si>
  <si>
    <t>Incarico di RSPP e consulenza in materia di salute, sicurezza del lavoro e igiene industriale</t>
  </si>
  <si>
    <t>anni 2023 - 2024 - 2025</t>
  </si>
  <si>
    <t>RSPP: 2.800 € annui per il 2023; 3.000 € annui per il 2024 e 2025; 90 €/ora per la formazione; 80 €/ora per la consulenza</t>
  </si>
  <si>
    <t>prot. 124/2023</t>
  </si>
  <si>
    <t>€ 50,00/ora fino a un massimo di € 15.000,00</t>
  </si>
  <si>
    <t>PICCOLO ALESSANDRO  e ME.LA SERVIZI</t>
  </si>
  <si>
    <t>prot. 66/2023 e 74/2023; determina n. 306 del 27.12.2022</t>
  </si>
  <si>
    <t>3 anni dal 01.01.2023</t>
  </si>
  <si>
    <t>massimo stimato 20.000 €</t>
  </si>
  <si>
    <t>Contratto di conferimento di incarico del 27.02.2023</t>
  </si>
  <si>
    <t>Gestore esterno dei trasporti</t>
  </si>
  <si>
    <t>dal 01/03/2023 al 31/12/2023</t>
  </si>
  <si>
    <t>3.250 € annui</t>
  </si>
  <si>
    <t xml:space="preserve">AVV. NADIR PLASENZOTTI / STUDIO LEGALE E COMMERCIALE PLASENZOTTI, FELCARO &amp; PARTNERS </t>
  </si>
  <si>
    <t>determinazione n. 56 del 02/03/2023</t>
  </si>
  <si>
    <t xml:space="preserve">assistenza stragiudiziale sull’atto di transazione tra il Comune di Povoletto e A&amp;T 2000 S.p.A. </t>
  </si>
  <si>
    <t>€ 2.608,20 + IVA e cassa previdenziale</t>
  </si>
  <si>
    <t xml:space="preserve">consulenza per la verifica tecnica dei Centri di Raccolta presenti nel territorio della Carnia </t>
  </si>
  <si>
    <t>€ 3.000,00 + IVA e cassa previdenziale CNPAIA</t>
  </si>
  <si>
    <t>ARCH DOMENICO ROMANO</t>
  </si>
  <si>
    <t>determinazione n. 57 del 02/03/2023</t>
  </si>
  <si>
    <t>AVV LUCA MAZZEO</t>
  </si>
  <si>
    <t>prot 2124 del 26/04/2023</t>
  </si>
  <si>
    <t>Incarico professionale per il parere circa l’appellabilità della sentenza n. 139/2023 del Tribunale Amministrativo Regionale del Friuli Venezia Giulia e consulenza e assistenza legale relativa all’indizione della gara per l’affidamento del servizio di raccolta adeguato dei rifiuti</t>
  </si>
  <si>
    <t>5750 € + cassa previdenziale e IVA</t>
  </si>
  <si>
    <t>AMMONTARE EROGATO 2022 (IVA INCLUSA)*</t>
  </si>
  <si>
    <t>ASSOCIAZIONE AUTOTRASPORTATORI DEL FRIULI VENEZIA GIULIA (SINERGIE &amp; SERVIZI FRIULI VENEZIA GIULIA)</t>
  </si>
  <si>
    <t>NOTAI ASSOCIATI ANDRIOLI TANIA D'ANGELO FRANCESCA **</t>
  </si>
  <si>
    <t>determinazione n. 109 del 05/06/2023</t>
  </si>
  <si>
    <t>redazione di attestazione operazioni su capitale sociale e atti correlati</t>
  </si>
  <si>
    <t>Affidamento diretto - 3 partecipanti</t>
  </si>
  <si>
    <t>€ 1.143,85 + IVA e cassa notariato oltre a imposte, tasse ed oneri accessori per complessivi € 457,10; fino al raggiungimento dell’importo di € 5.000,00 al netto di IVA e cassa notariato</t>
  </si>
  <si>
    <t>Delibera del CDA del 13/06/2023</t>
  </si>
  <si>
    <t>Fino ad approvazione del bilancio al 31/12/2025</t>
  </si>
  <si>
    <t>€ 3.500,00 annui</t>
  </si>
  <si>
    <t xml:space="preserve">AVV. ROLANDO FAVELLA </t>
  </si>
  <si>
    <t>FRANCESCA DI BENEDETTO</t>
  </si>
  <si>
    <t>GEN CC. ANTONIO LABIANCO</t>
  </si>
  <si>
    <t>determinazione n. 121 del 04/07/2023</t>
  </si>
  <si>
    <t>redazione dell’atto notarile relativo alla procura del Direttore Tecnico</t>
  </si>
  <si>
    <t>€ 778,08 al netto di IVA e contributo cassa notariato; fino al raggiungimento dell’importo di € 5.000,00</t>
  </si>
  <si>
    <t>AVV. LUCA LUNELLI - AVV. ALESSANDRA SCRUTARI - C/O STUDIO LUCA LUNELLI</t>
  </si>
  <si>
    <t>DOTT.SSA GROTTO SERENA - SINERGIE E SERVIZI FVG</t>
  </si>
  <si>
    <t>prot. 3587/2023</t>
  </si>
  <si>
    <t>Incarico di consulente ADR, verifica delle dotazioni di alcuni CDR del territorio di A&amp;T 2000</t>
  </si>
  <si>
    <t>01/08/2023 - 31/07/2024 rinnovabile per 12 mesi</t>
  </si>
  <si>
    <t>consulenza: 3.500 €/anno; formazione: 1.000 € per rifiuti extraurbani; 3.000 € per rifiuti urbani</t>
  </si>
  <si>
    <t>determinazione n. 98 del 22/05/2023</t>
  </si>
  <si>
    <t xml:space="preserve">consulenza per attività di supporto nella predisposizione del Capitolato Speciale d’appalto del servizio di gestione dell’impianto di selezione di Rive D’arcano </t>
  </si>
  <si>
    <t>fino a un massimo di  12.000 €</t>
  </si>
  <si>
    <t>BONFIGLIOLI CONSULTING SRL - https://www.bcsoa.it/</t>
  </si>
  <si>
    <t>determinazione n. 146 del 4/08/2023</t>
  </si>
  <si>
    <t xml:space="preserve">servizio di consulenza giuridica in ambito stragiudiziale e in materia di appalti </t>
  </si>
  <si>
    <t>2 anni</t>
  </si>
  <si>
    <t>€/ora 165,00 + IVA, spese generali e cassa previdenziale; fino a un massimo di € 140.000,00 + IVA, spese generali e cassa previdenziale</t>
  </si>
  <si>
    <t>AVV. LUCA MAZZEO</t>
  </si>
  <si>
    <t>prot. 4141/2023 del 21/08/2023</t>
  </si>
  <si>
    <t>delibera CDA del 24.08.2023</t>
  </si>
  <si>
    <t>24 mesi dal 01/09/2023 al 31/08/2025</t>
  </si>
  <si>
    <t>STUDIO SANITAS SRL</t>
  </si>
  <si>
    <t xml:space="preserve">massimo stimato € 80.000,00 </t>
  </si>
  <si>
    <t xml:space="preserve">massimo stimato € 5.000,00 </t>
  </si>
  <si>
    <t>assistenza e consulenza per la predisposizione dei Piani di emergenza Interni (ex DPCM 27.08.2021) per i centri di raccolta rifiuti</t>
  </si>
  <si>
    <t>consulenza per la revisione e aggiornamento del MOG ex D.Lgs. 231/01</t>
  </si>
  <si>
    <t>4 mesi dall'inizio del progetto</t>
  </si>
  <si>
    <t>HEIKO SRL Società Benefit</t>
  </si>
  <si>
    <t>LENARDUZZI MICHELA</t>
  </si>
  <si>
    <t>prot 4455/2023</t>
  </si>
  <si>
    <t>prot. 4679/2023</t>
  </si>
  <si>
    <t>PEZZETTA JACOPO</t>
  </si>
  <si>
    <t>VIGUTTO PIERO</t>
  </si>
  <si>
    <t>ING. PICOTTI MOIRA</t>
  </si>
  <si>
    <t>determina n. 192 del 13/10/2023</t>
  </si>
  <si>
    <t xml:space="preserve">consulenza per la predisposizione di studi, relazioni e progetti tecnici finalizzati agli interventi necessari per l’adeguamento normativo dei Centri di raccolta rifiuti </t>
  </si>
  <si>
    <t>Centro di raccolta di Pagnacco: € 1.800,00 + IVA, spese generali e cassa previdenziale; possibilità di avvalersi della consulenza fino alla concorrenza di € 39.900,00 + IVA, spese generali e cassa previdenziale</t>
  </si>
  <si>
    <t>MARSH SPA</t>
  </si>
  <si>
    <t>determinazione n. 141 del 3/08/2023</t>
  </si>
  <si>
    <t>servizio di consulenza di Risk Management Property Risk Assessment dell’impianto di Rive d’ Arcano (UD)</t>
  </si>
  <si>
    <t>massimo stimato € 10.000,00</t>
  </si>
  <si>
    <t>AVV NADIR PLASENZOTTI</t>
  </si>
  <si>
    <t>delibera del CDA del 27/11/2023</t>
  </si>
  <si>
    <t xml:space="preserve">consulenza giuridica e/o assistenza legale stragiudiziale </t>
  </si>
  <si>
    <t xml:space="preserve">€/ora 165,00; fino a un massimo di € 100.000,00 + IVA, spese generali e cassa previdenziale </t>
  </si>
  <si>
    <t>CAMILOTTI ALBERTO MARIA / STUDIO ASSOCIATO ROMANELLI &amp; PARTNERS</t>
  </si>
  <si>
    <t>delibere del CDA del 28/09/2023 e 27/11/2023</t>
  </si>
  <si>
    <t>valutazione economica e finanziaria della proposta di Partenariato Pubblico Privato per l’impianto di selezione di Rive d’Arcano; valutazione del conto economico finanziario anno 2023 (PEF), relativo alla concessione in essere dell’impianto di compostaggio di “Pannellia”</t>
  </si>
  <si>
    <t>valutazione economica e finanziaria della proposta di Partenariato Pubblico Privato per l’impianto di selezione di Rive d’Arcano: importo stimato 6.000,00€; 
valutazione del conto economico finanziario anno 2023 (PEF), relativo alla concessione in essere dell’impianto di compostaggio di “Pannellia”: importo stimato 4.000,00€</t>
  </si>
  <si>
    <t>determina n. 24 del 29/02/2024</t>
  </si>
  <si>
    <t>Consulenza per il rinnovo dell’autorizzazione allo scarico delle acque nel Centro di Raccolta di Sedegliano</t>
  </si>
  <si>
    <t>importo massimo complessivo di € 3.500,00 + IVA.</t>
  </si>
  <si>
    <t>consulenza supplementare in materia di ottimizzazione dei costi del lavoro per l’esonero contributivo under 36 per assunzioni/trasformazioni a tempo indeterminato</t>
  </si>
  <si>
    <t>determina n. 34 del 6.03.2024</t>
  </si>
  <si>
    <t>il servizio darà diritto a corrispettivo a Fiabilis Consulting Group esclusivamente in caso di effettivo conseguimento di Rimborsi o Risparmi; importo importo massimo stimato pari ad € 30.000,00 – oltre IVA</t>
  </si>
  <si>
    <t>consulenza e assistenza per la gestione di rivalsa del datore di lavoro e patrocinio stragiudiziale</t>
  </si>
  <si>
    <t>determina n. 35 del 7.03.2024</t>
  </si>
  <si>
    <t>36 mesi  fino al 31.03.2027</t>
  </si>
  <si>
    <t>il servizio darà diritto a corrispettivo a G.P.N. Labour &amp; Partners S.r.l. esclusivamente in caso di effettivo conseguimento degli indennizzi; importo massimo stimato è pari ad € 30.000,00 – oltre IVA</t>
  </si>
  <si>
    <t>G.P.N. LABOUR &amp; PARTNERS SRL
https://gpnlabour.com/</t>
  </si>
  <si>
    <t>determinazione n. 64 del 30/04/2024</t>
  </si>
  <si>
    <t xml:space="preserve">servizio di consulenza giuridica in materia giuslavoristica in correlazione agli appalti aggiudicati da A&amp;T 2000 S.p.A. </t>
  </si>
  <si>
    <t>fino al 31/07/2025 rinnovabile per un ulteriore biennio</t>
  </si>
  <si>
    <t>fino all'importo massimo (rinnovo compreso) di € 15.000,00 + IVA, spese generali e cassa previdenziale; corrispettivo orario: €/ora 175,00 + IVA, spese generali e cassa previdenziale</t>
  </si>
  <si>
    <t>AMMONTARE EROGATO AL 31/12/2023 (IVA ED ALTRI ONERI ESCLUSI)*</t>
  </si>
  <si>
    <t>Redazione dello studio di fattibilità per l'introduzione di varianti ad impianto esistente</t>
  </si>
  <si>
    <t>Prot. 653/2022</t>
  </si>
  <si>
    <t xml:space="preserve">MIGLIORE ALESSANDRO </t>
  </si>
  <si>
    <t>REMO LIVONI - ARCHEST</t>
  </si>
  <si>
    <t>SERVIZIO DI COLLAUDO STATICO, AMMINISTRATIVO E TECNICO IMPIANTO RIVE</t>
  </si>
  <si>
    <t>Prot. 6206/2018</t>
  </si>
  <si>
    <t>ARNOLDO STEFANO</t>
  </si>
  <si>
    <t xml:space="preserve">servizio di progettazione per la realizzazione di un’ impianto elettrico per l’installazione di n. 2 wallbox per la ricarica di veicoli elettrici presso la sede operativa di A&amp;T 20000 S.p.A. </t>
  </si>
  <si>
    <t>determinazione n. 201 del 02/11/2023</t>
  </si>
  <si>
    <t>periodo NOVEMBRE 2023</t>
  </si>
  <si>
    <t>SERVIZIO DI SUPPORTO TECNICO - SCIENTIFICO AL FINE DI PREPARARE GLI ELABORATI NECESSARI ALLA VALIDAZIONE DA PARTE DI AUSIR DEI PIANI FINANZIARI 2024-2025 AI SENSI DEL MTR-2 DI ARERA</t>
  </si>
  <si>
    <t>UNIVERSITA' DEGLI STUDI DI UDINE</t>
  </si>
  <si>
    <t>determina n. 200 del 02/11/2023</t>
  </si>
  <si>
    <t>2 ANNI</t>
  </si>
  <si>
    <t>prot. 3518/2023 - 4380/2023</t>
  </si>
  <si>
    <t>richiesta parere legale su gestione TARI (pluriannulità) e definizione procedura recupero crediti tariffa corrispettiva - implementazione e fase esecutiva dell'analisi concernente la gestione della TARI (pluriannualità) e della procedura di recupero crediti</t>
  </si>
  <si>
    <t>3.000 € I fase; 5.000 € II fase
1.500 € I fase; 2.500 € II fase; 5.000 € III fase</t>
  </si>
  <si>
    <t>prot. 1528/2024</t>
  </si>
  <si>
    <t>progetto sul coinvolgimento del personale a supporto della performance e dello sviluppo</t>
  </si>
  <si>
    <t>determina n. 70 del 14/05/2024</t>
  </si>
  <si>
    <t xml:space="preserve">Consulenza tecnica specialistica in materia di gestione dei centri di raccolta comunale ed intercomunale dei comuni di competenza di A&amp;T 2000 S.p.A. </t>
  </si>
  <si>
    <t>3 anni con facoltà di rinnovo per ulteriori massimo 36 mesi</t>
  </si>
  <si>
    <t>importo massimo (rinnovo compreso) di € 80.000,00 + IVA, spese generali e cassa previdenziale; corrispettivo riconosciuto al professionista: €/ora 80,00 + IVA, spese generali e cassa previdenziale</t>
  </si>
  <si>
    <t>determina n. 87 del 7/06/2024</t>
  </si>
  <si>
    <t xml:space="preserve">servizio di Elaborazione Documento di Valutazione del Rischio Elettrico e relativa consulenza/formazione ai dipendenti di A&amp;T 2000 S.p.A. </t>
  </si>
  <si>
    <t>P.I. BORSOI MIRCO</t>
  </si>
  <si>
    <t>elaborazione del Documento di Valutazione del Rischio Elettrico: € 2.500,00;
servizio di consulenza e/o formazione sul rischio elettrico: tariffa oraria € 70,00; 
importo massimo dell'affidamento: € 7.000,00 – al netto di IVA e cassa previdenziale</t>
  </si>
  <si>
    <t xml:space="preserve"> </t>
  </si>
  <si>
    <t>Delibera dell'Assemblea dei soci del 16/05/2024</t>
  </si>
  <si>
    <t>triennio 2024–2026</t>
  </si>
  <si>
    <t>32.400 € per il triennio</t>
  </si>
  <si>
    <t>Procedura negoziata senza bando – 3 partecipanti</t>
  </si>
  <si>
    <t>DETERMINAZIONE N. 249 del 29.12.2023</t>
  </si>
  <si>
    <t>servizio di elaborazione D.V.R. aziendali</t>
  </si>
  <si>
    <t>determinazione n. 95 del 27/06/2024</t>
  </si>
  <si>
    <t>Servizio di consulenza per lo sviluppo e l’applicazione del piano di miglioramento della sicurezza informatica</t>
  </si>
  <si>
    <t xml:space="preserve">€ 576,00 per ogni giornata di attività; fino a un importo massimo stimato di € 8,700,00 
</t>
  </si>
  <si>
    <r>
      <t>servizio di assistenza tecnica per istanza di autorizzazione ex art. 211 per l’impianto sperimentale di recupero rifiuti non pericolosi sito in Comune di San Dorligo della Valle – Dolina (TS)</t>
    </r>
    <r>
      <rPr>
        <sz val="12"/>
        <color rgb="FF000000"/>
        <rFont val="Times New Roman"/>
        <family val="1"/>
      </rPr>
      <t xml:space="preserve"> </t>
    </r>
  </si>
  <si>
    <r>
      <t xml:space="preserve">Componente esterno della Commissione Giudicatrice per </t>
    </r>
    <r>
      <rPr>
        <sz val="11"/>
        <color rgb="FF000000"/>
        <rFont val="Calibri"/>
        <family val="2"/>
      </rPr>
      <t>selezione di personale</t>
    </r>
  </si>
  <si>
    <t>Componente esterno della Commissione Giudicatrice per selezione pubblica di personale</t>
  </si>
  <si>
    <t>determinazione n. 137 del 01/10/2024</t>
  </si>
  <si>
    <t>UTILITEAM CO. S.R.L.</t>
  </si>
  <si>
    <t>Supporto consulenziale per la predisposizione della revisione infra periodo dell'aggiornamento biennale del PEF 2022-2025</t>
  </si>
  <si>
    <t xml:space="preserve">importo massimo stimato di € 45.000,00 – oltre I.V.A. </t>
  </si>
  <si>
    <t xml:space="preserve">servizio di assistenza contabile, fiscale e societaria per il triennio 2025 - 2027 </t>
  </si>
  <si>
    <t>importo complessivo stimato di 13.500,00 Euro (4.500,00 €/anno) + IVA e 4% di cassa previdenziale</t>
  </si>
  <si>
    <t>determinazione n. 169 del 06/12/2024</t>
  </si>
  <si>
    <t>AMMONTARE EROGATO AL 31/12/2024 (IVA ED ALTRI ONERI ESCLUSI)*</t>
  </si>
  <si>
    <r>
      <t>servizio di consulenza ambientale specialistica sull’area occupata dalla discarica in post-gestione di 1</t>
    </r>
    <r>
      <rPr>
        <vertAlign val="superscript"/>
        <sz val="16"/>
        <color rgb="FFFF0000"/>
        <rFont val="Times New Roman"/>
        <family val="1"/>
      </rPr>
      <t>a</t>
    </r>
    <r>
      <rPr>
        <sz val="12"/>
        <color rgb="FFFF0000"/>
        <rFont val="Times New Roman"/>
        <family val="1"/>
      </rPr>
      <t xml:space="preserve"> categoria sita in comune di Fagagna </t>
    </r>
  </si>
  <si>
    <t>€2136,02 (di cui €550 sono rimborsi assicurativi)</t>
  </si>
  <si>
    <t>STUDIO DE LUCA &amp; PARTNERS / DOTT. KARIM FATHI</t>
  </si>
  <si>
    <t>Prot. 5821/2024</t>
  </si>
  <si>
    <t>Incarico di verifica del piano 2025-2029 predisposto dalla società Desag Ecologia scarl</t>
  </si>
  <si>
    <t>10.000 € (50% a carico della società)</t>
  </si>
  <si>
    <t>GEOM PAOLO DEBERNARDI</t>
  </si>
  <si>
    <t>ING. ANNA RAMPAZZO</t>
  </si>
  <si>
    <t>determinazione n. 37 del 20/02/2025</t>
  </si>
  <si>
    <t>determinazione n. 40 del 21/02/2025</t>
  </si>
  <si>
    <t>affidamento del servizio di consulenza per la stesura dell’elaborato grafico, della relazione tecnica e del coordinamento degli interventi relativi all’estensione delle reti esistenti sull’area Co.s.e.l.a.g.  a servizio del cantiere di S. Dorligo della Valle – Dolina (TS) e servizi correlati</t>
  </si>
  <si>
    <t>affidamento del servizio di consulenza per il rinnovo dell’autorizzazione ambientale ex art. 208 del D.Lgs. 152/2006 dell’impianto di selezione e recupero sito in comune di Rive D’Arcano</t>
  </si>
  <si>
    <t>fino al 31/12/2025</t>
  </si>
  <si>
    <t>4900 € + IVA e cassa previdenziale</t>
  </si>
  <si>
    <t xml:space="preserve">DAVID MASSARO c/o STUDIO AM. &amp; Co. S.r.l. </t>
  </si>
  <si>
    <t>determinazione n. 62 dd 27/03/2025</t>
  </si>
  <si>
    <t xml:space="preserve"> triennio 2025 – 2028 </t>
  </si>
  <si>
    <t xml:space="preserve">Incarico di Responsabile Tecnico di A&amp;T 2000 S.p.A. – A.N.G.A. CAT. 1F e 1C (ex comma 10) </t>
  </si>
  <si>
    <t>€/anno 8.400,00 + IVA ; eventuali interventi di consulenza focalizzati in particolare sui centri di raccolta al costo di € 100,00 + IVA</t>
  </si>
  <si>
    <t xml:space="preserve">ANDREA SINIGAGLIA </t>
  </si>
  <si>
    <t>determinazione n. 70 dd 01/04/2025</t>
  </si>
  <si>
    <t xml:space="preserve">Incarico di Responsabile Tecnico di A&amp;T 2000 S.p.A. – A.N.G.A. CAT. 4F </t>
  </si>
  <si>
    <t>€/anno 2.600,00 +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</si>
</sst>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quot;€ &quot;#,##0.00"/>
    <numFmt numFmtId="166" formatCode="&quot;€ &quot;#,##0.00;[Red]&quot;-€ &quot;#,##0.00"/>
    <numFmt numFmtId="167" formatCode="#,##0.00\ &quot;€&quot;"/>
    <numFmt numFmtId="168" formatCode="_-* #,##0.00\ [$€-410]_-;\-* #,##0.00\ [$€-410]_-;_-* &quot;-&quot;??\ [$€-410]_-;_-@_-"/>
  </numFmts>
  <fonts count="15" x14ac:knownFonts="1">
    <font>
      <sz val="11"/>
      <color rgb="FF000000"/>
      <name val="Arial"/>
      <family val="2"/>
    </font>
    <font>
      <sz val="11"/>
      <color rgb="FF000000"/>
      <name val="Calibri"/>
      <family val="2"/>
    </font>
    <font>
      <b/>
      <sz val="11"/>
      <color rgb="FF000000"/>
      <name val="Calibri"/>
      <family val="2"/>
    </font>
    <font>
      <sz val="12"/>
      <color rgb="FF000000"/>
      <name val="Calibri"/>
      <family val="2"/>
    </font>
    <font>
      <i/>
      <sz val="11"/>
      <color rgb="FF000000"/>
      <name val="Calibri"/>
      <family val="2"/>
    </font>
    <font>
      <sz val="12"/>
      <color theme="1"/>
      <name val="Calibri"/>
      <family val="2"/>
      <scheme val="minor"/>
    </font>
    <font>
      <sz val="11"/>
      <color rgb="FF000000"/>
      <name val="Calibri"/>
      <family val="2"/>
      <scheme val="minor"/>
    </font>
    <font>
      <sz val="11"/>
      <name val="Calibri"/>
      <family val="2"/>
    </font>
    <font>
      <sz val="8"/>
      <name val="Arial"/>
      <family val="2"/>
    </font>
    <font>
      <sz val="12"/>
      <color rgb="FF000000"/>
      <name val="Times New Roman"/>
      <family val="1"/>
    </font>
    <font>
      <sz val="11"/>
      <name val="Calibri"/>
      <family val="2"/>
      <scheme val="minor"/>
    </font>
    <font>
      <sz val="11"/>
      <color rgb="FFFF0000"/>
      <name val="Calibri"/>
      <family val="2"/>
    </font>
    <font>
      <sz val="11"/>
      <color rgb="FFFF0000"/>
      <name val="Arial"/>
      <family val="2"/>
    </font>
    <font>
      <vertAlign val="superscript"/>
      <sz val="16"/>
      <color rgb="FFFF0000"/>
      <name val="Times New Roman"/>
      <family val="1"/>
    </font>
    <font>
      <sz val="12"/>
      <color rgb="FFFF0000"/>
      <name val="Times New Roman"/>
      <family val="1"/>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F2F2F2"/>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s>
  <cellStyleXfs count="2">
    <xf numFmtId="0" fontId="0" fillId="0" borderId="0"/>
    <xf numFmtId="164" fontId="1" fillId="0" borderId="0" applyBorder="0" applyProtection="0"/>
  </cellStyleXfs>
  <cellXfs count="103">
    <xf numFmtId="0" fontId="0" fillId="0" borderId="0" xfId="0"/>
    <xf numFmtId="164" fontId="2" fillId="2" borderId="1" xfId="1" applyFont="1" applyFill="1" applyBorder="1" applyAlignment="1">
      <alignment vertical="center" wrapText="1"/>
    </xf>
    <xf numFmtId="164" fontId="2" fillId="2" borderId="1" xfId="1" applyFont="1" applyFill="1" applyBorder="1" applyAlignment="1">
      <alignment horizontal="left" vertical="center" wrapText="1"/>
    </xf>
    <xf numFmtId="164" fontId="1" fillId="0" borderId="0" xfId="1"/>
    <xf numFmtId="164" fontId="3" fillId="0" borderId="1" xfId="1" applyFont="1" applyBorder="1" applyAlignment="1">
      <alignment horizontal="justify" vertical="center"/>
    </xf>
    <xf numFmtId="166" fontId="3" fillId="0" borderId="1" xfId="1" applyNumberFormat="1" applyFont="1" applyBorder="1" applyAlignment="1">
      <alignment horizontal="left" vertical="center" wrapText="1"/>
    </xf>
    <xf numFmtId="164" fontId="3" fillId="3" borderId="1" xfId="1" applyFont="1" applyFill="1" applyBorder="1" applyAlignment="1">
      <alignment vertical="center" wrapText="1"/>
    </xf>
    <xf numFmtId="164" fontId="3" fillId="3" borderId="1" xfId="1" applyFont="1" applyFill="1" applyBorder="1" applyAlignment="1">
      <alignment horizontal="left" vertical="center" wrapText="1"/>
    </xf>
    <xf numFmtId="164" fontId="1" fillId="0" borderId="0" xfId="1" applyAlignment="1">
      <alignment vertical="center" wrapText="1"/>
    </xf>
    <xf numFmtId="164" fontId="1" fillId="0" borderId="0" xfId="1" applyAlignment="1">
      <alignment horizontal="left" vertical="center" wrapText="1"/>
    </xf>
    <xf numFmtId="164" fontId="3" fillId="3" borderId="3" xfId="1" applyFont="1" applyFill="1" applyBorder="1" applyAlignment="1">
      <alignment horizontal="left" vertical="center" wrapText="1"/>
    </xf>
    <xf numFmtId="164" fontId="3" fillId="3" borderId="4" xfId="1" applyFont="1" applyFill="1" applyBorder="1" applyAlignment="1">
      <alignment horizontal="left" vertical="center" wrapText="1"/>
    </xf>
    <xf numFmtId="0" fontId="5" fillId="6" borderId="4" xfId="0" applyFont="1" applyFill="1" applyBorder="1" applyAlignment="1">
      <alignment vertical="center" wrapText="1"/>
    </xf>
    <xf numFmtId="0" fontId="6" fillId="0" borderId="4" xfId="0" applyFont="1" applyBorder="1" applyAlignment="1">
      <alignment vertical="center" wrapText="1"/>
    </xf>
    <xf numFmtId="165" fontId="6" fillId="0" borderId="4" xfId="1" applyNumberFormat="1" applyFont="1" applyBorder="1" applyAlignment="1">
      <alignment horizontal="left" vertical="center" wrapText="1"/>
    </xf>
    <xf numFmtId="165" fontId="6" fillId="4" borderId="4" xfId="1" applyNumberFormat="1" applyFont="1" applyFill="1" applyBorder="1" applyAlignment="1">
      <alignment horizontal="left" vertical="center" wrapText="1"/>
    </xf>
    <xf numFmtId="0" fontId="6" fillId="0" borderId="5" xfId="0" applyFont="1" applyBorder="1" applyAlignment="1">
      <alignment vertical="center" wrapText="1"/>
    </xf>
    <xf numFmtId="0" fontId="5" fillId="6" borderId="5" xfId="0" applyFont="1" applyFill="1" applyBorder="1" applyAlignment="1">
      <alignment vertical="center" wrapText="1"/>
    </xf>
    <xf numFmtId="165" fontId="6" fillId="0" borderId="5" xfId="1" applyNumberFormat="1" applyFont="1" applyBorder="1" applyAlignment="1">
      <alignment horizontal="left" vertical="center" wrapText="1"/>
    </xf>
    <xf numFmtId="165" fontId="6" fillId="4" borderId="5" xfId="1" applyNumberFormat="1" applyFont="1" applyFill="1" applyBorder="1" applyAlignment="1">
      <alignment horizontal="left" vertical="center" wrapText="1"/>
    </xf>
    <xf numFmtId="164" fontId="3" fillId="3" borderId="3" xfId="1" applyFont="1" applyFill="1" applyBorder="1" applyAlignment="1">
      <alignment vertical="center" wrapText="1"/>
    </xf>
    <xf numFmtId="164" fontId="3" fillId="3" borderId="4" xfId="1" applyFont="1" applyFill="1" applyBorder="1" applyAlignment="1">
      <alignment vertical="center" wrapText="1"/>
    </xf>
    <xf numFmtId="164" fontId="3" fillId="0" borderId="3" xfId="1" applyFont="1" applyBorder="1" applyAlignment="1">
      <alignment vertical="center" wrapText="1"/>
    </xf>
    <xf numFmtId="164" fontId="3" fillId="0" borderId="4" xfId="1" applyFont="1" applyBorder="1" applyAlignment="1">
      <alignment vertical="center" wrapText="1"/>
    </xf>
    <xf numFmtId="164" fontId="4" fillId="0" borderId="0" xfId="1" applyFont="1" applyAlignment="1">
      <alignment horizontal="left" vertical="center" wrapText="1"/>
    </xf>
    <xf numFmtId="166" fontId="3" fillId="6" borderId="1" xfId="1" applyNumberFormat="1" applyFont="1" applyFill="1" applyBorder="1" applyAlignment="1">
      <alignment horizontal="left" vertical="center" wrapText="1"/>
    </xf>
    <xf numFmtId="165" fontId="7" fillId="6" borderId="1" xfId="1" applyNumberFormat="1" applyFont="1" applyFill="1" applyBorder="1" applyAlignment="1">
      <alignment horizontal="left" vertical="center" wrapText="1"/>
    </xf>
    <xf numFmtId="165" fontId="6" fillId="7" borderId="4" xfId="1" applyNumberFormat="1" applyFont="1" applyFill="1" applyBorder="1" applyAlignment="1">
      <alignment horizontal="left" vertical="center" wrapText="1"/>
    </xf>
    <xf numFmtId="166" fontId="3" fillId="0" borderId="6" xfId="1" applyNumberFormat="1" applyFont="1" applyBorder="1" applyAlignment="1">
      <alignment horizontal="left" vertical="center" wrapText="1"/>
    </xf>
    <xf numFmtId="164" fontId="3" fillId="3" borderId="2" xfId="1" applyFont="1" applyFill="1" applyBorder="1" applyAlignment="1">
      <alignment vertical="center" wrapText="1"/>
    </xf>
    <xf numFmtId="164" fontId="3" fillId="3" borderId="6" xfId="1" applyFont="1" applyFill="1" applyBorder="1" applyAlignment="1">
      <alignment horizontal="left" vertical="center" wrapText="1"/>
    </xf>
    <xf numFmtId="164" fontId="3" fillId="0" borderId="2" xfId="1" applyFont="1" applyBorder="1" applyAlignment="1">
      <alignment vertical="center" wrapText="1"/>
    </xf>
    <xf numFmtId="165" fontId="7" fillId="3" borderId="4" xfId="1" applyNumberFormat="1" applyFont="1" applyFill="1" applyBorder="1" applyAlignment="1">
      <alignment horizontal="left" vertical="center" wrapText="1"/>
    </xf>
    <xf numFmtId="165" fontId="7" fillId="3"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4" fontId="3" fillId="8" borderId="4" xfId="1" applyFont="1" applyFill="1" applyBorder="1" applyAlignment="1">
      <alignment vertical="center" wrapText="1"/>
    </xf>
    <xf numFmtId="164" fontId="1" fillId="6" borderId="0" xfId="1" applyFill="1"/>
    <xf numFmtId="0" fontId="0" fillId="6" borderId="0" xfId="0" applyFill="1"/>
    <xf numFmtId="0" fontId="10" fillId="0" borderId="4" xfId="0" applyFont="1" applyBorder="1" applyAlignment="1">
      <alignment vertical="center" wrapText="1"/>
    </xf>
    <xf numFmtId="165" fontId="10" fillId="0" borderId="4" xfId="1" applyNumberFormat="1" applyFont="1" applyBorder="1" applyAlignment="1">
      <alignment horizontal="left" vertical="center" wrapText="1"/>
    </xf>
    <xf numFmtId="164" fontId="7" fillId="0" borderId="4" xfId="1" applyFont="1" applyBorder="1" applyAlignment="1">
      <alignment vertical="center" wrapText="1"/>
    </xf>
    <xf numFmtId="164" fontId="1" fillId="0" borderId="0" xfId="1" applyBorder="1" applyAlignment="1">
      <alignment vertical="center" wrapText="1"/>
    </xf>
    <xf numFmtId="164" fontId="1" fillId="3" borderId="0" xfId="1" applyFill="1" applyBorder="1" applyAlignment="1">
      <alignment vertical="center" wrapText="1"/>
    </xf>
    <xf numFmtId="164" fontId="3" fillId="3" borderId="0" xfId="1" applyFont="1" applyFill="1" applyBorder="1" applyAlignment="1">
      <alignment vertical="center" wrapText="1"/>
    </xf>
    <xf numFmtId="165" fontId="1" fillId="0" borderId="0" xfId="1" applyNumberFormat="1" applyBorder="1" applyAlignment="1">
      <alignment horizontal="left" vertical="center" wrapText="1"/>
    </xf>
    <xf numFmtId="164" fontId="1" fillId="0" borderId="1" xfId="1" applyBorder="1" applyAlignment="1">
      <alignment vertical="center" wrapText="1"/>
    </xf>
    <xf numFmtId="164" fontId="1" fillId="3" borderId="1" xfId="1" applyFill="1" applyBorder="1" applyAlignment="1">
      <alignment vertical="center" wrapText="1"/>
    </xf>
    <xf numFmtId="165" fontId="1" fillId="6" borderId="1" xfId="1" applyNumberFormat="1" applyFill="1" applyBorder="1" applyAlignment="1">
      <alignment horizontal="left" vertical="center" wrapText="1"/>
    </xf>
    <xf numFmtId="165" fontId="1" fillId="4" borderId="3" xfId="1" applyNumberFormat="1" applyFill="1" applyBorder="1" applyAlignment="1">
      <alignment horizontal="left" vertical="center" wrapText="1"/>
    </xf>
    <xf numFmtId="165" fontId="1" fillId="0" borderId="1" xfId="1" applyNumberFormat="1" applyBorder="1" applyAlignment="1">
      <alignment horizontal="left" vertical="center" wrapText="1"/>
    </xf>
    <xf numFmtId="165" fontId="1" fillId="4" borderId="4" xfId="1" applyNumberFormat="1" applyFill="1" applyBorder="1" applyAlignment="1">
      <alignment horizontal="left" vertical="center" wrapText="1"/>
    </xf>
    <xf numFmtId="165" fontId="1" fillId="3" borderId="1" xfId="1" applyNumberFormat="1" applyFill="1" applyBorder="1" applyAlignment="1">
      <alignment horizontal="left" vertical="center" wrapText="1"/>
    </xf>
    <xf numFmtId="165" fontId="1" fillId="4" borderId="2" xfId="1" applyNumberFormat="1" applyFill="1" applyBorder="1" applyAlignment="1">
      <alignment horizontal="left" vertical="center" wrapText="1"/>
    </xf>
    <xf numFmtId="0" fontId="0" fillId="9" borderId="1" xfId="0" applyFill="1" applyBorder="1" applyAlignment="1">
      <alignment vertical="center" wrapText="1"/>
    </xf>
    <xf numFmtId="165" fontId="1" fillId="4" borderId="1" xfId="1" applyNumberFormat="1" applyFill="1" applyBorder="1" applyAlignment="1">
      <alignment horizontal="left" vertical="center" wrapText="1"/>
    </xf>
    <xf numFmtId="165" fontId="1" fillId="3" borderId="4" xfId="1" applyNumberFormat="1" applyFill="1" applyBorder="1" applyAlignment="1">
      <alignment horizontal="left" vertical="center" wrapText="1"/>
    </xf>
    <xf numFmtId="165" fontId="1" fillId="4" borderId="7" xfId="1" applyNumberFormat="1" applyFill="1" applyBorder="1" applyAlignment="1">
      <alignment horizontal="left" vertical="center" wrapText="1"/>
    </xf>
    <xf numFmtId="165" fontId="1" fillId="0" borderId="7" xfId="1" applyNumberFormat="1" applyBorder="1" applyAlignment="1">
      <alignment horizontal="left" vertical="center" wrapText="1"/>
    </xf>
    <xf numFmtId="164" fontId="1" fillId="0" borderId="3" xfId="1" applyBorder="1" applyAlignment="1">
      <alignment vertical="center" wrapText="1"/>
    </xf>
    <xf numFmtId="165" fontId="1" fillId="7" borderId="4" xfId="1" applyNumberFormat="1" applyFill="1" applyBorder="1" applyAlignment="1">
      <alignment horizontal="left" vertical="center" wrapText="1"/>
    </xf>
    <xf numFmtId="166" fontId="1" fillId="8" borderId="1" xfId="1" applyNumberFormat="1" applyFill="1" applyBorder="1" applyAlignment="1">
      <alignment horizontal="left" vertical="center" wrapText="1"/>
    </xf>
    <xf numFmtId="165" fontId="1" fillId="7" borderId="1" xfId="1" applyNumberFormat="1" applyFill="1" applyBorder="1" applyAlignment="1">
      <alignment horizontal="left" vertical="center" wrapText="1"/>
    </xf>
    <xf numFmtId="166" fontId="1" fillId="3" borderId="1" xfId="1" applyNumberFormat="1" applyFill="1" applyBorder="1" applyAlignment="1">
      <alignment horizontal="left" vertical="center" wrapText="1"/>
    </xf>
    <xf numFmtId="164" fontId="1" fillId="0" borderId="6" xfId="1" applyBorder="1" applyAlignment="1">
      <alignment vertical="center" wrapText="1"/>
    </xf>
    <xf numFmtId="164" fontId="1" fillId="3" borderId="6" xfId="1" applyFill="1" applyBorder="1" applyAlignment="1">
      <alignment vertical="center" wrapText="1"/>
    </xf>
    <xf numFmtId="164" fontId="1" fillId="3" borderId="8" xfId="1" applyFill="1" applyBorder="1" applyAlignment="1">
      <alignment vertical="center" wrapText="1"/>
    </xf>
    <xf numFmtId="165" fontId="1" fillId="7" borderId="6" xfId="1" applyNumberFormat="1" applyFill="1" applyBorder="1" applyAlignment="1">
      <alignment horizontal="left" vertical="center" wrapText="1"/>
    </xf>
    <xf numFmtId="164" fontId="1" fillId="3" borderId="4" xfId="1" applyFill="1" applyBorder="1" applyAlignment="1">
      <alignment vertical="center" wrapText="1"/>
    </xf>
    <xf numFmtId="166" fontId="1" fillId="3" borderId="4" xfId="1" applyNumberFormat="1" applyFill="1" applyBorder="1" applyAlignment="1">
      <alignment horizontal="left" vertical="center" wrapText="1"/>
    </xf>
    <xf numFmtId="164" fontId="1" fillId="0" borderId="4" xfId="1" applyBorder="1" applyAlignment="1">
      <alignment vertical="center" wrapText="1"/>
    </xf>
    <xf numFmtId="165" fontId="1" fillId="6" borderId="4" xfId="1" applyNumberFormat="1" applyFill="1" applyBorder="1" applyAlignment="1">
      <alignment horizontal="left" vertical="center" wrapText="1"/>
    </xf>
    <xf numFmtId="165" fontId="1" fillId="0" borderId="4" xfId="1" applyNumberFormat="1" applyBorder="1" applyAlignment="1">
      <alignment horizontal="left" vertical="center" wrapText="1"/>
    </xf>
    <xf numFmtId="164" fontId="1" fillId="3" borderId="5" xfId="1" applyFill="1" applyBorder="1" applyAlignment="1">
      <alignment vertical="center" wrapText="1"/>
    </xf>
    <xf numFmtId="164" fontId="1" fillId="3" borderId="3" xfId="1" applyFill="1" applyBorder="1" applyAlignment="1">
      <alignment vertical="center" wrapText="1"/>
    </xf>
    <xf numFmtId="166" fontId="1" fillId="3" borderId="5" xfId="1" applyNumberFormat="1" applyFill="1" applyBorder="1" applyAlignment="1">
      <alignment horizontal="left" vertical="center" wrapText="1"/>
    </xf>
    <xf numFmtId="164" fontId="1" fillId="0" borderId="2" xfId="1" applyBorder="1" applyAlignment="1">
      <alignment vertical="center" wrapText="1"/>
    </xf>
    <xf numFmtId="164" fontId="1" fillId="3" borderId="2" xfId="1" applyFill="1" applyBorder="1" applyAlignment="1">
      <alignment vertical="center" wrapText="1"/>
    </xf>
    <xf numFmtId="165" fontId="1" fillId="3" borderId="2" xfId="1" applyNumberFormat="1" applyFill="1" applyBorder="1" applyAlignment="1">
      <alignment horizontal="left" vertical="center" wrapText="1"/>
    </xf>
    <xf numFmtId="165" fontId="1" fillId="3" borderId="3" xfId="1" applyNumberFormat="1" applyFill="1" applyBorder="1" applyAlignment="1">
      <alignment horizontal="left" vertical="center" wrapText="1"/>
    </xf>
    <xf numFmtId="164" fontId="1" fillId="8" borderId="4" xfId="1" applyFill="1" applyBorder="1" applyAlignment="1">
      <alignment vertical="center" wrapText="1"/>
    </xf>
    <xf numFmtId="164" fontId="1" fillId="0" borderId="8" xfId="1" applyBorder="1" applyAlignment="1">
      <alignment vertical="center" wrapText="1"/>
    </xf>
    <xf numFmtId="165" fontId="1" fillId="4" borderId="6" xfId="1" applyNumberFormat="1" applyFill="1" applyBorder="1" applyAlignment="1">
      <alignment horizontal="left" vertical="center" wrapText="1"/>
    </xf>
    <xf numFmtId="164" fontId="1" fillId="6" borderId="4" xfId="1" applyFill="1" applyBorder="1" applyAlignment="1">
      <alignment vertical="center" wrapText="1"/>
    </xf>
    <xf numFmtId="164" fontId="1" fillId="8" borderId="6" xfId="1" applyFill="1" applyBorder="1" applyAlignment="1">
      <alignment vertical="center" wrapText="1"/>
    </xf>
    <xf numFmtId="164" fontId="1" fillId="0" borderId="5" xfId="1" applyBorder="1" applyAlignment="1">
      <alignment vertical="center" wrapText="1"/>
    </xf>
    <xf numFmtId="165" fontId="1" fillId="4" borderId="5" xfId="1" applyNumberFormat="1" applyFill="1" applyBorder="1" applyAlignment="1">
      <alignment horizontal="left" vertical="center" wrapText="1"/>
    </xf>
    <xf numFmtId="167" fontId="1" fillId="3" borderId="4" xfId="1" applyNumberFormat="1" applyFill="1" applyBorder="1" applyAlignment="1">
      <alignment horizontal="left" vertical="center" wrapText="1"/>
    </xf>
    <xf numFmtId="165" fontId="10" fillId="7" borderId="4" xfId="1" applyNumberFormat="1" applyFont="1" applyFill="1" applyBorder="1" applyAlignment="1">
      <alignment horizontal="left" vertical="center" wrapText="1"/>
    </xf>
    <xf numFmtId="164" fontId="11" fillId="0" borderId="0" xfId="1" applyFont="1"/>
    <xf numFmtId="0" fontId="12" fillId="0" borderId="0" xfId="0" applyFont="1"/>
    <xf numFmtId="168" fontId="1" fillId="0" borderId="4" xfId="1" applyNumberFormat="1" applyBorder="1" applyAlignment="1">
      <alignment vertical="center" wrapText="1"/>
    </xf>
    <xf numFmtId="165" fontId="1" fillId="6" borderId="5" xfId="1" applyNumberFormat="1" applyFill="1" applyBorder="1" applyAlignment="1">
      <alignment horizontal="left" vertical="center" wrapText="1"/>
    </xf>
    <xf numFmtId="165" fontId="1" fillId="3" borderId="5" xfId="1" applyNumberFormat="1" applyFill="1" applyBorder="1" applyAlignment="1">
      <alignment horizontal="left" vertical="center" wrapText="1"/>
    </xf>
    <xf numFmtId="168" fontId="1" fillId="0" borderId="4" xfId="1" applyNumberFormat="1" applyBorder="1" applyAlignment="1">
      <alignment horizontal="left" vertical="center" wrapText="1"/>
    </xf>
    <xf numFmtId="165" fontId="1" fillId="0" borderId="6" xfId="1" applyNumberFormat="1" applyBorder="1" applyAlignment="1">
      <alignment horizontal="left" vertical="center" wrapText="1"/>
    </xf>
    <xf numFmtId="164" fontId="4" fillId="0" borderId="4" xfId="1" applyFont="1" applyBorder="1" applyAlignment="1">
      <alignment horizontal="left" vertical="center" wrapText="1"/>
    </xf>
    <xf numFmtId="165" fontId="1" fillId="3" borderId="6" xfId="1" applyNumberFormat="1" applyFill="1" applyBorder="1" applyAlignment="1">
      <alignment horizontal="left" vertical="center" wrapText="1"/>
    </xf>
    <xf numFmtId="165" fontId="1" fillId="7" borderId="3" xfId="1" applyNumberFormat="1" applyFill="1" applyBorder="1" applyAlignment="1">
      <alignment horizontal="left" vertical="center" wrapText="1"/>
    </xf>
    <xf numFmtId="164" fontId="1" fillId="6" borderId="4" xfId="1" applyFill="1" applyBorder="1" applyAlignment="1">
      <alignment horizontal="left" vertical="center" wrapText="1"/>
    </xf>
    <xf numFmtId="164" fontId="4" fillId="10" borderId="4" xfId="1" applyFont="1" applyFill="1" applyBorder="1" applyAlignment="1">
      <alignment horizontal="left" vertical="center" wrapText="1"/>
    </xf>
    <xf numFmtId="165" fontId="1" fillId="11" borderId="4" xfId="1" applyNumberFormat="1" applyFill="1" applyBorder="1" applyAlignment="1">
      <alignment horizontal="left" vertical="center" wrapText="1"/>
    </xf>
    <xf numFmtId="164" fontId="4" fillId="5" borderId="0" xfId="1" applyFont="1" applyFill="1" applyAlignment="1">
      <alignment horizontal="left" vertical="center" wrapText="1"/>
    </xf>
    <xf numFmtId="164" fontId="4" fillId="0" borderId="0" xfId="1" applyFont="1" applyAlignment="1">
      <alignment horizontal="left"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15"/>
  <sheetViews>
    <sheetView tabSelected="1" zoomScale="90" zoomScaleNormal="90" workbookViewId="0">
      <pane ySplit="1" topLeftCell="A104" activePane="bottomLeft" state="frozen"/>
      <selection pane="bottomLeft" activeCell="A106" sqref="A106:XFD106"/>
    </sheetView>
  </sheetViews>
  <sheetFormatPr defaultRowHeight="15" x14ac:dyDescent="0.25"/>
  <cols>
    <col min="1" max="1" width="35.25" style="8" bestFit="1" customWidth="1"/>
    <col min="2" max="2" width="34.875" style="8" customWidth="1"/>
    <col min="3" max="3" width="30.5" style="8" customWidth="1"/>
    <col min="4" max="4" width="18.625" style="8" customWidth="1"/>
    <col min="5" max="5" width="20.75" style="8" customWidth="1"/>
    <col min="6" max="6" width="23.625" style="9" customWidth="1"/>
    <col min="7" max="9" width="19" style="3" customWidth="1"/>
    <col min="10" max="10" width="13.25" style="3" customWidth="1"/>
    <col min="11" max="1013" width="8.125" style="3" customWidth="1"/>
    <col min="1014" max="1014" width="9" customWidth="1"/>
  </cols>
  <sheetData>
    <row r="1" spans="1:16380" ht="97.5" customHeight="1" x14ac:dyDescent="0.25">
      <c r="A1" s="1" t="s">
        <v>0</v>
      </c>
      <c r="B1" s="1" t="s">
        <v>1</v>
      </c>
      <c r="C1" s="1" t="s">
        <v>2</v>
      </c>
      <c r="D1" s="1" t="s">
        <v>3</v>
      </c>
      <c r="E1" s="1" t="s">
        <v>4</v>
      </c>
      <c r="F1" s="2" t="s">
        <v>5</v>
      </c>
      <c r="G1" s="2" t="s">
        <v>242</v>
      </c>
      <c r="H1" s="2" t="s">
        <v>319</v>
      </c>
      <c r="I1" s="2" t="s">
        <v>367</v>
      </c>
    </row>
    <row r="2" spans="1:16380" ht="57" customHeight="1" x14ac:dyDescent="0.25">
      <c r="A2" s="45" t="s">
        <v>30</v>
      </c>
      <c r="B2" s="46" t="s">
        <v>29</v>
      </c>
      <c r="C2" s="46" t="s">
        <v>31</v>
      </c>
      <c r="D2" s="46" t="s">
        <v>18</v>
      </c>
      <c r="E2" s="46" t="s">
        <v>19</v>
      </c>
      <c r="F2" s="51" t="s">
        <v>20</v>
      </c>
      <c r="G2" s="32">
        <v>14591.2</v>
      </c>
      <c r="H2" s="15"/>
      <c r="I2" s="15"/>
    </row>
    <row r="3" spans="1:16380" ht="57" customHeight="1" x14ac:dyDescent="0.25">
      <c r="A3" s="45" t="s">
        <v>33</v>
      </c>
      <c r="B3" s="46" t="s">
        <v>34</v>
      </c>
      <c r="C3" s="46" t="s">
        <v>35</v>
      </c>
      <c r="D3" s="46" t="s">
        <v>21</v>
      </c>
      <c r="E3" s="46" t="s">
        <v>19</v>
      </c>
      <c r="F3" s="51">
        <v>20200</v>
      </c>
      <c r="G3" s="33">
        <v>0</v>
      </c>
      <c r="H3" s="49">
        <v>6850</v>
      </c>
      <c r="I3" s="48"/>
    </row>
    <row r="4" spans="1:16380" ht="42.75" x14ac:dyDescent="0.25">
      <c r="A4" s="45" t="s">
        <v>33</v>
      </c>
      <c r="B4" s="46" t="s">
        <v>321</v>
      </c>
      <c r="C4" s="53" t="s">
        <v>320</v>
      </c>
      <c r="D4" s="46" t="s">
        <v>21</v>
      </c>
      <c r="E4" s="46" t="s">
        <v>19</v>
      </c>
      <c r="F4" s="51">
        <v>32240</v>
      </c>
      <c r="G4" s="54"/>
      <c r="H4" s="49">
        <v>18500</v>
      </c>
      <c r="I4" s="48"/>
    </row>
    <row r="5" spans="1:16380" ht="30" x14ac:dyDescent="0.25">
      <c r="A5" s="45" t="s">
        <v>38</v>
      </c>
      <c r="B5" s="46" t="s">
        <v>39</v>
      </c>
      <c r="C5" s="46" t="s">
        <v>40</v>
      </c>
      <c r="D5" s="46" t="s">
        <v>41</v>
      </c>
      <c r="E5" s="46" t="s">
        <v>19</v>
      </c>
      <c r="F5" s="51">
        <v>10500</v>
      </c>
      <c r="G5" s="55">
        <v>4575.5</v>
      </c>
      <c r="H5" s="56"/>
      <c r="I5" s="56"/>
    </row>
    <row r="6" spans="1:16380" s="89" customFormat="1" ht="64.5" customHeight="1" x14ac:dyDescent="0.25">
      <c r="A6" s="69" t="s">
        <v>42</v>
      </c>
      <c r="B6" s="67" t="s">
        <v>155</v>
      </c>
      <c r="C6" s="21" t="s">
        <v>43</v>
      </c>
      <c r="D6" s="67" t="s">
        <v>153</v>
      </c>
      <c r="E6" s="64" t="s">
        <v>44</v>
      </c>
      <c r="F6" s="71" t="s">
        <v>154</v>
      </c>
      <c r="G6" s="55">
        <v>11800</v>
      </c>
      <c r="H6" s="55">
        <v>11800</v>
      </c>
      <c r="I6" s="71">
        <v>11800</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row>
    <row r="7" spans="1:16380" ht="30" x14ac:dyDescent="0.25">
      <c r="A7" s="45" t="s">
        <v>26</v>
      </c>
      <c r="B7" s="46" t="s">
        <v>45</v>
      </c>
      <c r="C7" s="45" t="s">
        <v>32</v>
      </c>
      <c r="D7" s="4" t="s">
        <v>46</v>
      </c>
      <c r="E7" s="46" t="s">
        <v>19</v>
      </c>
      <c r="F7" s="25" t="s">
        <v>47</v>
      </c>
      <c r="G7" s="55">
        <v>1823.9</v>
      </c>
      <c r="H7" s="55">
        <v>1437.5</v>
      </c>
      <c r="I7" s="50"/>
    </row>
    <row r="8" spans="1:16380" ht="90" x14ac:dyDescent="0.25">
      <c r="A8" s="45" t="s">
        <v>26</v>
      </c>
      <c r="B8" s="46" t="s">
        <v>48</v>
      </c>
      <c r="C8" s="45" t="s">
        <v>49</v>
      </c>
      <c r="D8" s="4" t="s">
        <v>46</v>
      </c>
      <c r="E8" s="46" t="s">
        <v>19</v>
      </c>
      <c r="F8" s="5" t="s">
        <v>50</v>
      </c>
      <c r="G8" s="55">
        <v>1677.99</v>
      </c>
      <c r="H8" s="55">
        <v>2415</v>
      </c>
      <c r="I8" s="50"/>
    </row>
    <row r="9" spans="1:16380" s="89" customFormat="1" ht="49.5" customHeight="1" x14ac:dyDescent="0.25">
      <c r="A9" s="45" t="s">
        <v>52</v>
      </c>
      <c r="B9" s="46" t="s">
        <v>53</v>
      </c>
      <c r="C9" s="45" t="s">
        <v>54</v>
      </c>
      <c r="D9" s="4" t="s">
        <v>55</v>
      </c>
      <c r="E9" s="46" t="s">
        <v>19</v>
      </c>
      <c r="F9" s="5">
        <v>20000</v>
      </c>
      <c r="G9" s="55">
        <v>5836.48</v>
      </c>
      <c r="H9" s="55">
        <v>1150</v>
      </c>
      <c r="I9" s="59">
        <v>2300</v>
      </c>
      <c r="J9" s="3"/>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row>
    <row r="10" spans="1:16380" ht="60" customHeight="1" x14ac:dyDescent="0.25">
      <c r="A10" s="58" t="s">
        <v>6</v>
      </c>
      <c r="B10" s="45" t="s">
        <v>56</v>
      </c>
      <c r="C10" s="45" t="s">
        <v>7</v>
      </c>
      <c r="D10" s="45" t="s">
        <v>57</v>
      </c>
      <c r="E10" s="46" t="s">
        <v>8</v>
      </c>
      <c r="F10" s="49" t="s">
        <v>9</v>
      </c>
      <c r="G10" s="59">
        <f>7632+4151.65</f>
        <v>11783.65</v>
      </c>
      <c r="H10" s="49">
        <v>2002.83</v>
      </c>
      <c r="I10" s="54"/>
    </row>
    <row r="11" spans="1:16380" ht="55.7" customHeight="1" x14ac:dyDescent="0.25">
      <c r="A11" s="58" t="s">
        <v>22</v>
      </c>
      <c r="B11" s="45" t="s">
        <v>56</v>
      </c>
      <c r="C11" s="45" t="s">
        <v>13</v>
      </c>
      <c r="D11" s="45" t="s">
        <v>57</v>
      </c>
      <c r="E11" s="46" t="s">
        <v>8</v>
      </c>
      <c r="F11" s="47" t="s">
        <v>14</v>
      </c>
      <c r="G11" s="59">
        <v>7795.89</v>
      </c>
      <c r="H11" s="59">
        <v>3426.87</v>
      </c>
      <c r="I11" s="48"/>
    </row>
    <row r="12" spans="1:16380" ht="57" customHeight="1" x14ac:dyDescent="0.25">
      <c r="A12" s="45" t="s">
        <v>17</v>
      </c>
      <c r="B12" s="45" t="s">
        <v>56</v>
      </c>
      <c r="C12" s="45" t="s">
        <v>13</v>
      </c>
      <c r="D12" s="45" t="s">
        <v>57</v>
      </c>
      <c r="E12" s="46" t="s">
        <v>8</v>
      </c>
      <c r="F12" s="26" t="s">
        <v>14</v>
      </c>
      <c r="G12" s="59">
        <v>7591.61</v>
      </c>
      <c r="H12" s="59">
        <v>3426.87</v>
      </c>
      <c r="I12" s="50"/>
    </row>
    <row r="13" spans="1:16380" ht="58.5" customHeight="1" x14ac:dyDescent="0.25">
      <c r="A13" s="45" t="s">
        <v>23</v>
      </c>
      <c r="B13" s="45" t="s">
        <v>56</v>
      </c>
      <c r="C13" s="45" t="s">
        <v>24</v>
      </c>
      <c r="D13" s="45" t="s">
        <v>57</v>
      </c>
      <c r="E13" s="46" t="s">
        <v>8</v>
      </c>
      <c r="F13" s="54"/>
      <c r="G13" s="52"/>
      <c r="H13" s="52"/>
      <c r="I13" s="52"/>
    </row>
    <row r="14" spans="1:16380" ht="56.25" customHeight="1" x14ac:dyDescent="0.25">
      <c r="A14" s="45" t="s">
        <v>25</v>
      </c>
      <c r="B14" s="45" t="s">
        <v>56</v>
      </c>
      <c r="C14" s="45" t="s">
        <v>24</v>
      </c>
      <c r="D14" s="45" t="s">
        <v>57</v>
      </c>
      <c r="E14" s="46" t="s">
        <v>8</v>
      </c>
      <c r="F14" s="54"/>
      <c r="G14" s="54"/>
      <c r="H14" s="54"/>
      <c r="I14" s="54"/>
    </row>
    <row r="15" spans="1:16380" ht="42" customHeight="1" x14ac:dyDescent="0.25">
      <c r="A15" s="45" t="s">
        <v>60</v>
      </c>
      <c r="B15" s="46" t="s">
        <v>61</v>
      </c>
      <c r="C15" s="6" t="s">
        <v>62</v>
      </c>
      <c r="D15" s="7" t="s">
        <v>63</v>
      </c>
      <c r="E15" s="46" t="s">
        <v>19</v>
      </c>
      <c r="F15" s="60">
        <v>10000</v>
      </c>
      <c r="G15" s="61">
        <v>3569.72</v>
      </c>
      <c r="H15" s="27">
        <v>500</v>
      </c>
      <c r="I15" s="54"/>
    </row>
    <row r="16" spans="1:16380" ht="47.25" x14ac:dyDescent="0.25">
      <c r="A16" s="45" t="s">
        <v>58</v>
      </c>
      <c r="B16" s="46" t="s">
        <v>64</v>
      </c>
      <c r="C16" s="6" t="s">
        <v>65</v>
      </c>
      <c r="D16" s="46" t="s">
        <v>66</v>
      </c>
      <c r="E16" s="46" t="s">
        <v>19</v>
      </c>
      <c r="F16" s="62" t="s">
        <v>67</v>
      </c>
      <c r="G16" s="61">
        <v>2220</v>
      </c>
      <c r="H16" s="54"/>
      <c r="I16" s="54"/>
    </row>
    <row r="17" spans="1:1013" s="89" customFormat="1" ht="71.25" customHeight="1" x14ac:dyDescent="0.25">
      <c r="A17" s="63" t="s">
        <v>69</v>
      </c>
      <c r="B17" s="64" t="s">
        <v>70</v>
      </c>
      <c r="C17" s="29" t="s">
        <v>71</v>
      </c>
      <c r="D17" s="30" t="s">
        <v>66</v>
      </c>
      <c r="E17" s="65" t="s">
        <v>19</v>
      </c>
      <c r="F17" s="31" t="s">
        <v>72</v>
      </c>
      <c r="G17" s="59">
        <v>12756.84</v>
      </c>
      <c r="H17" s="59">
        <v>690</v>
      </c>
      <c r="I17" s="59">
        <f>2500+375+2000+300+4232</f>
        <v>9407</v>
      </c>
      <c r="J17" s="3"/>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88"/>
      <c r="NF17" s="88"/>
      <c r="NG17" s="88"/>
      <c r="NH17" s="88"/>
      <c r="NI17" s="88"/>
      <c r="NJ17" s="88"/>
      <c r="NK17" s="88"/>
      <c r="NL17" s="88"/>
      <c r="NM17" s="88"/>
      <c r="NN17" s="88"/>
      <c r="NO17" s="88"/>
      <c r="NP17" s="88"/>
      <c r="NQ17" s="88"/>
      <c r="NR17" s="88"/>
      <c r="NS17" s="88"/>
      <c r="NT17" s="88"/>
      <c r="NU17" s="88"/>
      <c r="NV17" s="88"/>
      <c r="NW17" s="88"/>
      <c r="NX17" s="88"/>
      <c r="NY17" s="88"/>
      <c r="NZ17" s="88"/>
      <c r="OA17" s="88"/>
      <c r="OB17" s="88"/>
      <c r="OC17" s="88"/>
      <c r="OD17" s="88"/>
      <c r="OE17" s="88"/>
      <c r="OF17" s="88"/>
      <c r="OG17" s="88"/>
      <c r="OH17" s="88"/>
      <c r="OI17" s="88"/>
      <c r="OJ17" s="88"/>
      <c r="OK17" s="88"/>
      <c r="OL17" s="88"/>
      <c r="OM17" s="88"/>
      <c r="ON17" s="88"/>
      <c r="OO17" s="88"/>
      <c r="OP17" s="88"/>
      <c r="OQ17" s="88"/>
      <c r="OR17" s="88"/>
      <c r="OS17" s="88"/>
      <c r="OT17" s="88"/>
      <c r="OU17" s="88"/>
      <c r="OV17" s="88"/>
      <c r="OW17" s="88"/>
      <c r="OX17" s="88"/>
      <c r="OY17" s="88"/>
      <c r="OZ17" s="88"/>
      <c r="PA17" s="88"/>
      <c r="PB17" s="88"/>
      <c r="PC17" s="88"/>
      <c r="PD17" s="88"/>
      <c r="PE17" s="88"/>
      <c r="PF17" s="88"/>
      <c r="PG17" s="88"/>
      <c r="PH17" s="88"/>
      <c r="PI17" s="88"/>
      <c r="PJ17" s="88"/>
      <c r="PK17" s="88"/>
      <c r="PL17" s="88"/>
      <c r="PM17" s="88"/>
      <c r="PN17" s="88"/>
      <c r="PO17" s="88"/>
      <c r="PP17" s="88"/>
      <c r="PQ17" s="88"/>
      <c r="PR17" s="88"/>
      <c r="PS17" s="88"/>
      <c r="PT17" s="88"/>
      <c r="PU17" s="88"/>
      <c r="PV17" s="88"/>
      <c r="PW17" s="88"/>
      <c r="PX17" s="88"/>
      <c r="PY17" s="88"/>
      <c r="PZ17" s="88"/>
      <c r="QA17" s="88"/>
      <c r="QB17" s="88"/>
      <c r="QC17" s="88"/>
      <c r="QD17" s="88"/>
      <c r="QE17" s="88"/>
      <c r="QF17" s="88"/>
      <c r="QG17" s="88"/>
      <c r="QH17" s="88"/>
      <c r="QI17" s="88"/>
      <c r="QJ17" s="88"/>
      <c r="QK17" s="88"/>
      <c r="QL17" s="88"/>
      <c r="QM17" s="88"/>
      <c r="QN17" s="88"/>
      <c r="QO17" s="88"/>
      <c r="QP17" s="88"/>
      <c r="QQ17" s="88"/>
      <c r="QR17" s="88"/>
      <c r="QS17" s="88"/>
      <c r="QT17" s="88"/>
      <c r="QU17" s="88"/>
      <c r="QV17" s="88"/>
      <c r="QW17" s="88"/>
      <c r="QX17" s="88"/>
      <c r="QY17" s="88"/>
      <c r="QZ17" s="88"/>
      <c r="RA17" s="88"/>
      <c r="RB17" s="88"/>
      <c r="RC17" s="88"/>
      <c r="RD17" s="88"/>
      <c r="RE17" s="88"/>
      <c r="RF17" s="88"/>
      <c r="RG17" s="88"/>
      <c r="RH17" s="88"/>
      <c r="RI17" s="88"/>
      <c r="RJ17" s="88"/>
      <c r="RK17" s="88"/>
      <c r="RL17" s="88"/>
      <c r="RM17" s="88"/>
      <c r="RN17" s="88"/>
      <c r="RO17" s="88"/>
      <c r="RP17" s="88"/>
      <c r="RQ17" s="88"/>
      <c r="RR17" s="88"/>
      <c r="RS17" s="88"/>
      <c r="RT17" s="88"/>
      <c r="RU17" s="88"/>
      <c r="RV17" s="88"/>
      <c r="RW17" s="88"/>
      <c r="RX17" s="88"/>
      <c r="RY17" s="88"/>
      <c r="RZ17" s="88"/>
      <c r="SA17" s="88"/>
      <c r="SB17" s="88"/>
      <c r="SC17" s="88"/>
      <c r="SD17" s="88"/>
      <c r="SE17" s="88"/>
      <c r="SF17" s="88"/>
      <c r="SG17" s="88"/>
      <c r="SH17" s="88"/>
      <c r="SI17" s="88"/>
      <c r="SJ17" s="88"/>
      <c r="SK17" s="88"/>
      <c r="SL17" s="88"/>
      <c r="SM17" s="88"/>
      <c r="SN17" s="88"/>
      <c r="SO17" s="88"/>
      <c r="SP17" s="88"/>
      <c r="SQ17" s="88"/>
      <c r="SR17" s="88"/>
      <c r="SS17" s="88"/>
      <c r="ST17" s="88"/>
      <c r="SU17" s="88"/>
      <c r="SV17" s="88"/>
      <c r="SW17" s="88"/>
      <c r="SX17" s="88"/>
      <c r="SY17" s="88"/>
      <c r="SZ17" s="88"/>
      <c r="TA17" s="88"/>
      <c r="TB17" s="88"/>
      <c r="TC17" s="88"/>
      <c r="TD17" s="88"/>
      <c r="TE17" s="88"/>
      <c r="TF17" s="88"/>
      <c r="TG17" s="88"/>
      <c r="TH17" s="88"/>
      <c r="TI17" s="88"/>
      <c r="TJ17" s="88"/>
      <c r="TK17" s="88"/>
      <c r="TL17" s="88"/>
      <c r="TM17" s="88"/>
      <c r="TN17" s="88"/>
      <c r="TO17" s="88"/>
      <c r="TP17" s="88"/>
      <c r="TQ17" s="88"/>
      <c r="TR17" s="88"/>
      <c r="TS17" s="88"/>
      <c r="TT17" s="88"/>
      <c r="TU17" s="88"/>
      <c r="TV17" s="88"/>
      <c r="TW17" s="88"/>
      <c r="TX17" s="88"/>
      <c r="TY17" s="88"/>
      <c r="TZ17" s="88"/>
      <c r="UA17" s="88"/>
      <c r="UB17" s="88"/>
      <c r="UC17" s="88"/>
      <c r="UD17" s="88"/>
      <c r="UE17" s="88"/>
      <c r="UF17" s="88"/>
      <c r="UG17" s="88"/>
      <c r="UH17" s="88"/>
      <c r="UI17" s="88"/>
      <c r="UJ17" s="88"/>
      <c r="UK17" s="88"/>
      <c r="UL17" s="88"/>
      <c r="UM17" s="88"/>
      <c r="UN17" s="88"/>
      <c r="UO17" s="88"/>
      <c r="UP17" s="88"/>
      <c r="UQ17" s="88"/>
      <c r="UR17" s="88"/>
      <c r="US17" s="88"/>
      <c r="UT17" s="88"/>
      <c r="UU17" s="88"/>
      <c r="UV17" s="88"/>
      <c r="UW17" s="88"/>
      <c r="UX17" s="88"/>
      <c r="UY17" s="88"/>
      <c r="UZ17" s="88"/>
      <c r="VA17" s="88"/>
      <c r="VB17" s="88"/>
      <c r="VC17" s="88"/>
      <c r="VD17" s="88"/>
      <c r="VE17" s="88"/>
      <c r="VF17" s="88"/>
      <c r="VG17" s="88"/>
      <c r="VH17" s="88"/>
      <c r="VI17" s="88"/>
      <c r="VJ17" s="88"/>
      <c r="VK17" s="88"/>
      <c r="VL17" s="88"/>
      <c r="VM17" s="88"/>
      <c r="VN17" s="88"/>
      <c r="VO17" s="88"/>
      <c r="VP17" s="88"/>
      <c r="VQ17" s="88"/>
      <c r="VR17" s="88"/>
      <c r="VS17" s="88"/>
      <c r="VT17" s="88"/>
      <c r="VU17" s="88"/>
      <c r="VV17" s="88"/>
      <c r="VW17" s="88"/>
      <c r="VX17" s="88"/>
      <c r="VY17" s="88"/>
      <c r="VZ17" s="88"/>
      <c r="WA17" s="88"/>
      <c r="WB17" s="88"/>
      <c r="WC17" s="88"/>
      <c r="WD17" s="88"/>
      <c r="WE17" s="88"/>
      <c r="WF17" s="88"/>
      <c r="WG17" s="88"/>
      <c r="WH17" s="88"/>
      <c r="WI17" s="88"/>
      <c r="WJ17" s="88"/>
      <c r="WK17" s="88"/>
      <c r="WL17" s="88"/>
      <c r="WM17" s="88"/>
      <c r="WN17" s="88"/>
      <c r="WO17" s="88"/>
      <c r="WP17" s="88"/>
      <c r="WQ17" s="88"/>
      <c r="WR17" s="88"/>
      <c r="WS17" s="88"/>
      <c r="WT17" s="88"/>
      <c r="WU17" s="88"/>
      <c r="WV17" s="88"/>
      <c r="WW17" s="88"/>
      <c r="WX17" s="88"/>
      <c r="WY17" s="88"/>
      <c r="WZ17" s="88"/>
      <c r="XA17" s="88"/>
      <c r="XB17" s="88"/>
      <c r="XC17" s="88"/>
      <c r="XD17" s="88"/>
      <c r="XE17" s="88"/>
      <c r="XF17" s="88"/>
      <c r="XG17" s="88"/>
      <c r="XH17" s="88"/>
      <c r="XI17" s="88"/>
      <c r="XJ17" s="88"/>
      <c r="XK17" s="88"/>
      <c r="XL17" s="88"/>
      <c r="XM17" s="88"/>
      <c r="XN17" s="88"/>
      <c r="XO17" s="88"/>
      <c r="XP17" s="88"/>
      <c r="XQ17" s="88"/>
      <c r="XR17" s="88"/>
      <c r="XS17" s="88"/>
      <c r="XT17" s="88"/>
      <c r="XU17" s="88"/>
      <c r="XV17" s="88"/>
      <c r="XW17" s="88"/>
      <c r="XX17" s="88"/>
      <c r="XY17" s="88"/>
      <c r="XZ17" s="88"/>
      <c r="YA17" s="88"/>
      <c r="YB17" s="88"/>
      <c r="YC17" s="88"/>
      <c r="YD17" s="88"/>
      <c r="YE17" s="88"/>
      <c r="YF17" s="88"/>
      <c r="YG17" s="88"/>
      <c r="YH17" s="88"/>
      <c r="YI17" s="88"/>
      <c r="YJ17" s="88"/>
      <c r="YK17" s="88"/>
      <c r="YL17" s="88"/>
      <c r="YM17" s="88"/>
      <c r="YN17" s="88"/>
      <c r="YO17" s="88"/>
      <c r="YP17" s="88"/>
      <c r="YQ17" s="88"/>
      <c r="YR17" s="88"/>
      <c r="YS17" s="88"/>
      <c r="YT17" s="88"/>
      <c r="YU17" s="88"/>
      <c r="YV17" s="88"/>
      <c r="YW17" s="88"/>
      <c r="YX17" s="88"/>
      <c r="YY17" s="88"/>
      <c r="YZ17" s="88"/>
      <c r="ZA17" s="88"/>
      <c r="ZB17" s="88"/>
      <c r="ZC17" s="88"/>
      <c r="ZD17" s="88"/>
      <c r="ZE17" s="88"/>
      <c r="ZF17" s="88"/>
      <c r="ZG17" s="88"/>
      <c r="ZH17" s="88"/>
      <c r="ZI17" s="88"/>
      <c r="ZJ17" s="88"/>
      <c r="ZK17" s="88"/>
      <c r="ZL17" s="88"/>
      <c r="ZM17" s="88"/>
      <c r="ZN17" s="88"/>
      <c r="ZO17" s="88"/>
      <c r="ZP17" s="88"/>
      <c r="ZQ17" s="88"/>
      <c r="ZR17" s="88"/>
      <c r="ZS17" s="88"/>
      <c r="ZT17" s="88"/>
      <c r="ZU17" s="88"/>
      <c r="ZV17" s="88"/>
      <c r="ZW17" s="88"/>
      <c r="ZX17" s="88"/>
      <c r="ZY17" s="88"/>
      <c r="ZZ17" s="88"/>
      <c r="AAA17" s="88"/>
      <c r="AAB17" s="88"/>
      <c r="AAC17" s="88"/>
      <c r="AAD17" s="88"/>
      <c r="AAE17" s="88"/>
      <c r="AAF17" s="88"/>
      <c r="AAG17" s="88"/>
      <c r="AAH17" s="88"/>
      <c r="AAI17" s="88"/>
      <c r="AAJ17" s="88"/>
      <c r="AAK17" s="88"/>
      <c r="AAL17" s="88"/>
      <c r="AAM17" s="88"/>
      <c r="AAN17" s="88"/>
      <c r="AAO17" s="88"/>
      <c r="AAP17" s="88"/>
      <c r="AAQ17" s="88"/>
      <c r="AAR17" s="88"/>
      <c r="AAS17" s="88"/>
      <c r="AAT17" s="88"/>
      <c r="AAU17" s="88"/>
      <c r="AAV17" s="88"/>
      <c r="AAW17" s="88"/>
      <c r="AAX17" s="88"/>
      <c r="AAY17" s="88"/>
      <c r="AAZ17" s="88"/>
      <c r="ABA17" s="88"/>
      <c r="ABB17" s="88"/>
      <c r="ABC17" s="88"/>
      <c r="ABD17" s="88"/>
      <c r="ABE17" s="88"/>
      <c r="ABF17" s="88"/>
      <c r="ABG17" s="88"/>
      <c r="ABH17" s="88"/>
      <c r="ABI17" s="88"/>
      <c r="ABJ17" s="88"/>
      <c r="ABK17" s="88"/>
      <c r="ABL17" s="88"/>
      <c r="ABM17" s="88"/>
      <c r="ABN17" s="88"/>
      <c r="ABO17" s="88"/>
      <c r="ABP17" s="88"/>
      <c r="ABQ17" s="88"/>
      <c r="ABR17" s="88"/>
      <c r="ABS17" s="88"/>
      <c r="ABT17" s="88"/>
      <c r="ABU17" s="88"/>
      <c r="ABV17" s="88"/>
      <c r="ABW17" s="88"/>
      <c r="ABX17" s="88"/>
      <c r="ABY17" s="88"/>
      <c r="ABZ17" s="88"/>
      <c r="ACA17" s="88"/>
      <c r="ACB17" s="88"/>
      <c r="ACC17" s="88"/>
      <c r="ACD17" s="88"/>
      <c r="ACE17" s="88"/>
      <c r="ACF17" s="88"/>
      <c r="ACG17" s="88"/>
      <c r="ACH17" s="88"/>
      <c r="ACI17" s="88"/>
      <c r="ACJ17" s="88"/>
      <c r="ACK17" s="88"/>
      <c r="ACL17" s="88"/>
      <c r="ACM17" s="88"/>
      <c r="ACN17" s="88"/>
      <c r="ACO17" s="88"/>
      <c r="ACP17" s="88"/>
      <c r="ACQ17" s="88"/>
      <c r="ACR17" s="88"/>
      <c r="ACS17" s="88"/>
      <c r="ACT17" s="88"/>
      <c r="ACU17" s="88"/>
      <c r="ACV17" s="88"/>
      <c r="ACW17" s="88"/>
      <c r="ACX17" s="88"/>
      <c r="ACY17" s="88"/>
      <c r="ACZ17" s="88"/>
      <c r="ADA17" s="88"/>
      <c r="ADB17" s="88"/>
      <c r="ADC17" s="88"/>
      <c r="ADD17" s="88"/>
      <c r="ADE17" s="88"/>
      <c r="ADF17" s="88"/>
      <c r="ADG17" s="88"/>
      <c r="ADH17" s="88"/>
      <c r="ADI17" s="88"/>
      <c r="ADJ17" s="88"/>
      <c r="ADK17" s="88"/>
      <c r="ADL17" s="88"/>
      <c r="ADM17" s="88"/>
      <c r="ADN17" s="88"/>
      <c r="ADO17" s="88"/>
      <c r="ADP17" s="88"/>
      <c r="ADQ17" s="88"/>
      <c r="ADR17" s="88"/>
      <c r="ADS17" s="88"/>
      <c r="ADT17" s="88"/>
      <c r="ADU17" s="88"/>
      <c r="ADV17" s="88"/>
      <c r="ADW17" s="88"/>
      <c r="ADX17" s="88"/>
      <c r="ADY17" s="88"/>
      <c r="ADZ17" s="88"/>
      <c r="AEA17" s="88"/>
      <c r="AEB17" s="88"/>
      <c r="AEC17" s="88"/>
      <c r="AED17" s="88"/>
      <c r="AEE17" s="88"/>
      <c r="AEF17" s="88"/>
      <c r="AEG17" s="88"/>
      <c r="AEH17" s="88"/>
      <c r="AEI17" s="88"/>
      <c r="AEJ17" s="88"/>
      <c r="AEK17" s="88"/>
      <c r="AEL17" s="88"/>
      <c r="AEM17" s="88"/>
      <c r="AEN17" s="88"/>
      <c r="AEO17" s="88"/>
      <c r="AEP17" s="88"/>
      <c r="AEQ17" s="88"/>
      <c r="AER17" s="88"/>
      <c r="AES17" s="88"/>
      <c r="AET17" s="88"/>
      <c r="AEU17" s="88"/>
      <c r="AEV17" s="88"/>
      <c r="AEW17" s="88"/>
      <c r="AEX17" s="88"/>
      <c r="AEY17" s="88"/>
      <c r="AEZ17" s="88"/>
      <c r="AFA17" s="88"/>
      <c r="AFB17" s="88"/>
      <c r="AFC17" s="88"/>
      <c r="AFD17" s="88"/>
      <c r="AFE17" s="88"/>
      <c r="AFF17" s="88"/>
      <c r="AFG17" s="88"/>
      <c r="AFH17" s="88"/>
      <c r="AFI17" s="88"/>
      <c r="AFJ17" s="88"/>
      <c r="AFK17" s="88"/>
      <c r="AFL17" s="88"/>
      <c r="AFM17" s="88"/>
      <c r="AFN17" s="88"/>
      <c r="AFO17" s="88"/>
      <c r="AFP17" s="88"/>
      <c r="AFQ17" s="88"/>
      <c r="AFR17" s="88"/>
      <c r="AFS17" s="88"/>
      <c r="AFT17" s="88"/>
      <c r="AFU17" s="88"/>
      <c r="AFV17" s="88"/>
      <c r="AFW17" s="88"/>
      <c r="AFX17" s="88"/>
      <c r="AFY17" s="88"/>
      <c r="AFZ17" s="88"/>
      <c r="AGA17" s="88"/>
      <c r="AGB17" s="88"/>
      <c r="AGC17" s="88"/>
      <c r="AGD17" s="88"/>
      <c r="AGE17" s="88"/>
      <c r="AGF17" s="88"/>
      <c r="AGG17" s="88"/>
      <c r="AGH17" s="88"/>
      <c r="AGI17" s="88"/>
      <c r="AGJ17" s="88"/>
      <c r="AGK17" s="88"/>
      <c r="AGL17" s="88"/>
      <c r="AGM17" s="88"/>
      <c r="AGN17" s="88"/>
      <c r="AGO17" s="88"/>
      <c r="AGP17" s="88"/>
      <c r="AGQ17" s="88"/>
      <c r="AGR17" s="88"/>
      <c r="AGS17" s="88"/>
      <c r="AGT17" s="88"/>
      <c r="AGU17" s="88"/>
      <c r="AGV17" s="88"/>
      <c r="AGW17" s="88"/>
      <c r="AGX17" s="88"/>
      <c r="AGY17" s="88"/>
      <c r="AGZ17" s="88"/>
      <c r="AHA17" s="88"/>
      <c r="AHB17" s="88"/>
      <c r="AHC17" s="88"/>
      <c r="AHD17" s="88"/>
      <c r="AHE17" s="88"/>
      <c r="AHF17" s="88"/>
      <c r="AHG17" s="88"/>
      <c r="AHH17" s="88"/>
      <c r="AHI17" s="88"/>
      <c r="AHJ17" s="88"/>
      <c r="AHK17" s="88"/>
      <c r="AHL17" s="88"/>
      <c r="AHM17" s="88"/>
      <c r="AHN17" s="88"/>
      <c r="AHO17" s="88"/>
      <c r="AHP17" s="88"/>
      <c r="AHQ17" s="88"/>
      <c r="AHR17" s="88"/>
      <c r="AHS17" s="88"/>
      <c r="AHT17" s="88"/>
      <c r="AHU17" s="88"/>
      <c r="AHV17" s="88"/>
      <c r="AHW17" s="88"/>
      <c r="AHX17" s="88"/>
      <c r="AHY17" s="88"/>
      <c r="AHZ17" s="88"/>
      <c r="AIA17" s="88"/>
      <c r="AIB17" s="88"/>
      <c r="AIC17" s="88"/>
      <c r="AID17" s="88"/>
      <c r="AIE17" s="88"/>
      <c r="AIF17" s="88"/>
      <c r="AIG17" s="88"/>
      <c r="AIH17" s="88"/>
      <c r="AII17" s="88"/>
      <c r="AIJ17" s="88"/>
      <c r="AIK17" s="88"/>
      <c r="AIL17" s="88"/>
      <c r="AIM17" s="88"/>
      <c r="AIN17" s="88"/>
      <c r="AIO17" s="88"/>
      <c r="AIP17" s="88"/>
      <c r="AIQ17" s="88"/>
      <c r="AIR17" s="88"/>
      <c r="AIS17" s="88"/>
      <c r="AIT17" s="88"/>
      <c r="AIU17" s="88"/>
      <c r="AIV17" s="88"/>
      <c r="AIW17" s="88"/>
      <c r="AIX17" s="88"/>
      <c r="AIY17" s="88"/>
      <c r="AIZ17" s="88"/>
      <c r="AJA17" s="88"/>
      <c r="AJB17" s="88"/>
      <c r="AJC17" s="88"/>
      <c r="AJD17" s="88"/>
      <c r="AJE17" s="88"/>
      <c r="AJF17" s="88"/>
      <c r="AJG17" s="88"/>
      <c r="AJH17" s="88"/>
      <c r="AJI17" s="88"/>
      <c r="AJJ17" s="88"/>
      <c r="AJK17" s="88"/>
      <c r="AJL17" s="88"/>
      <c r="AJM17" s="88"/>
      <c r="AJN17" s="88"/>
      <c r="AJO17" s="88"/>
      <c r="AJP17" s="88"/>
      <c r="AJQ17" s="88"/>
      <c r="AJR17" s="88"/>
      <c r="AJS17" s="88"/>
      <c r="AJT17" s="88"/>
      <c r="AJU17" s="88"/>
      <c r="AJV17" s="88"/>
      <c r="AJW17" s="88"/>
      <c r="AJX17" s="88"/>
      <c r="AJY17" s="88"/>
      <c r="AJZ17" s="88"/>
      <c r="AKA17" s="88"/>
      <c r="AKB17" s="88"/>
      <c r="AKC17" s="88"/>
      <c r="AKD17" s="88"/>
      <c r="AKE17" s="88"/>
      <c r="AKF17" s="88"/>
      <c r="AKG17" s="88"/>
      <c r="AKH17" s="88"/>
      <c r="AKI17" s="88"/>
      <c r="AKJ17" s="88"/>
      <c r="AKK17" s="88"/>
      <c r="AKL17" s="88"/>
      <c r="AKM17" s="88"/>
      <c r="AKN17" s="88"/>
      <c r="AKO17" s="88"/>
      <c r="AKP17" s="88"/>
      <c r="AKQ17" s="88"/>
      <c r="AKR17" s="88"/>
      <c r="AKS17" s="88"/>
      <c r="AKT17" s="88"/>
      <c r="AKU17" s="88"/>
      <c r="AKV17" s="88"/>
      <c r="AKW17" s="88"/>
      <c r="AKX17" s="88"/>
      <c r="AKY17" s="88"/>
      <c r="AKZ17" s="88"/>
      <c r="ALA17" s="88"/>
      <c r="ALB17" s="88"/>
      <c r="ALC17" s="88"/>
      <c r="ALD17" s="88"/>
      <c r="ALE17" s="88"/>
      <c r="ALF17" s="88"/>
      <c r="ALG17" s="88"/>
      <c r="ALH17" s="88"/>
      <c r="ALI17" s="88"/>
      <c r="ALJ17" s="88"/>
      <c r="ALK17" s="88"/>
      <c r="ALL17" s="88"/>
      <c r="ALM17" s="88"/>
      <c r="ALN17" s="88"/>
      <c r="ALO17" s="88"/>
      <c r="ALP17" s="88"/>
      <c r="ALQ17" s="88"/>
      <c r="ALR17" s="88"/>
      <c r="ALS17" s="88"/>
      <c r="ALT17" s="88"/>
      <c r="ALU17" s="88"/>
      <c r="ALV17" s="88"/>
      <c r="ALW17" s="88"/>
      <c r="ALX17" s="88"/>
      <c r="ALY17" s="88"/>
    </row>
    <row r="18" spans="1:1013" ht="71.25" customHeight="1" x14ac:dyDescent="0.25">
      <c r="A18" s="69" t="s">
        <v>6</v>
      </c>
      <c r="B18" s="69" t="s">
        <v>73</v>
      </c>
      <c r="C18" s="69" t="s">
        <v>10</v>
      </c>
      <c r="D18" s="69" t="s">
        <v>74</v>
      </c>
      <c r="E18" s="67" t="s">
        <v>11</v>
      </c>
      <c r="F18" s="70" t="s">
        <v>12</v>
      </c>
      <c r="G18" s="96">
        <f>2904.89+2911.75</f>
        <v>5816.6399999999994</v>
      </c>
      <c r="H18" s="96">
        <f>2250+22.44+2026.24+22.5</f>
        <v>4321.18</v>
      </c>
      <c r="I18" s="52"/>
    </row>
    <row r="19" spans="1:1013" ht="71.25" customHeight="1" x14ac:dyDescent="0.25">
      <c r="A19" s="69" t="s">
        <v>75</v>
      </c>
      <c r="B19" s="69" t="s">
        <v>73</v>
      </c>
      <c r="C19" s="69" t="s">
        <v>15</v>
      </c>
      <c r="D19" s="69" t="s">
        <v>74</v>
      </c>
      <c r="E19" s="67" t="s">
        <v>11</v>
      </c>
      <c r="F19" s="71" t="s">
        <v>16</v>
      </c>
      <c r="G19" s="71">
        <v>2559.17</v>
      </c>
      <c r="H19" s="71">
        <f>1016.72+901.64</f>
        <v>1918.3600000000001</v>
      </c>
      <c r="I19" s="54"/>
    </row>
    <row r="20" spans="1:1013" ht="71.25" customHeight="1" x14ac:dyDescent="0.25">
      <c r="A20" s="69" t="s">
        <v>76</v>
      </c>
      <c r="B20" s="69" t="s">
        <v>73</v>
      </c>
      <c r="C20" s="69" t="s">
        <v>10</v>
      </c>
      <c r="D20" s="69" t="s">
        <v>74</v>
      </c>
      <c r="E20" s="67" t="s">
        <v>11</v>
      </c>
      <c r="F20" s="71" t="s">
        <v>77</v>
      </c>
      <c r="G20" s="50"/>
      <c r="H20" s="71">
        <f>4404.37+893.15</f>
        <v>5297.5199999999995</v>
      </c>
      <c r="I20" s="50"/>
    </row>
    <row r="21" spans="1:1013" ht="85.5" customHeight="1" x14ac:dyDescent="0.25">
      <c r="A21" s="13" t="s">
        <v>78</v>
      </c>
      <c r="B21" s="13" t="s">
        <v>80</v>
      </c>
      <c r="C21" s="12" t="s">
        <v>81</v>
      </c>
      <c r="D21" s="67" t="s">
        <v>79</v>
      </c>
      <c r="E21" s="46" t="s">
        <v>19</v>
      </c>
      <c r="F21" s="14">
        <v>3000</v>
      </c>
      <c r="G21" s="27">
        <v>2537.6</v>
      </c>
      <c r="H21" s="15"/>
      <c r="I21" s="15"/>
    </row>
    <row r="22" spans="1:1013" ht="95.45" customHeight="1" x14ac:dyDescent="0.25">
      <c r="A22" s="13" t="s">
        <v>126</v>
      </c>
      <c r="B22" s="16" t="s">
        <v>101</v>
      </c>
      <c r="C22" s="17" t="s">
        <v>357</v>
      </c>
      <c r="D22" s="72" t="s">
        <v>21</v>
      </c>
      <c r="E22" s="73" t="s">
        <v>19</v>
      </c>
      <c r="F22" s="18" t="s">
        <v>102</v>
      </c>
      <c r="G22" s="55">
        <v>2800</v>
      </c>
      <c r="H22" s="50"/>
      <c r="I22" s="50"/>
    </row>
    <row r="23" spans="1:1013" ht="95.45" customHeight="1" x14ac:dyDescent="0.25">
      <c r="A23" s="13" t="s">
        <v>82</v>
      </c>
      <c r="B23" s="13" t="s">
        <v>183</v>
      </c>
      <c r="C23" s="12" t="s">
        <v>83</v>
      </c>
      <c r="D23" s="67" t="s">
        <v>184</v>
      </c>
      <c r="E23" s="73" t="s">
        <v>19</v>
      </c>
      <c r="F23" s="14" t="s">
        <v>185</v>
      </c>
      <c r="G23" s="59">
        <v>2123.6</v>
      </c>
      <c r="H23" s="15"/>
      <c r="I23" s="15"/>
    </row>
    <row r="24" spans="1:1013" ht="95.45" customHeight="1" x14ac:dyDescent="0.25">
      <c r="A24" s="13" t="s">
        <v>87</v>
      </c>
      <c r="B24" s="13" t="s">
        <v>88</v>
      </c>
      <c r="C24" s="21" t="s">
        <v>89</v>
      </c>
      <c r="D24" s="11" t="s">
        <v>90</v>
      </c>
      <c r="E24" s="67" t="s">
        <v>85</v>
      </c>
      <c r="F24" s="14" t="s">
        <v>86</v>
      </c>
      <c r="G24" s="59">
        <v>3793</v>
      </c>
      <c r="H24" s="15"/>
      <c r="I24" s="15"/>
    </row>
    <row r="25" spans="1:1013" s="89" customFormat="1" ht="95.45" customHeight="1" x14ac:dyDescent="0.25">
      <c r="A25" s="13" t="s">
        <v>91</v>
      </c>
      <c r="B25" s="13" t="s">
        <v>92</v>
      </c>
      <c r="C25" s="21" t="s">
        <v>93</v>
      </c>
      <c r="D25" s="11" t="s">
        <v>94</v>
      </c>
      <c r="E25" s="67" t="s">
        <v>19</v>
      </c>
      <c r="F25" s="14" t="s">
        <v>95</v>
      </c>
      <c r="G25" s="59">
        <v>10277.469999999999</v>
      </c>
      <c r="H25" s="27">
        <f>1359.76+827.68+1146.75+389.89+1700.75+289.93+584.5+104.44+690+155.65+517.5+86.65+528+69.81+3556.95+249.9</f>
        <v>12258.159999999998</v>
      </c>
      <c r="I25" s="27">
        <f>511+115.57+338.5+70.9+673.5+166.68+243.75+108.33+1051.63+352.89+880+683.24+1801.95+414.72+354.72+1274.26+180.44+2577.95+532.85+588.5+97.3+1016.5+258.44+2787.5+583.77+642+158.25</f>
        <v>18465.14</v>
      </c>
      <c r="J25" s="3"/>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c r="QZ25" s="88"/>
      <c r="RA25" s="88"/>
      <c r="RB25" s="88"/>
      <c r="RC25" s="88"/>
      <c r="RD25" s="88"/>
      <c r="RE25" s="88"/>
      <c r="RF25" s="88"/>
      <c r="RG25" s="88"/>
      <c r="RH25" s="88"/>
      <c r="RI25" s="88"/>
      <c r="RJ25" s="88"/>
      <c r="RK25" s="88"/>
      <c r="RL25" s="88"/>
      <c r="RM25" s="88"/>
      <c r="RN25" s="88"/>
      <c r="RO25" s="88"/>
      <c r="RP25" s="88"/>
      <c r="RQ25" s="88"/>
      <c r="RR25" s="88"/>
      <c r="RS25" s="88"/>
      <c r="RT25" s="88"/>
      <c r="RU25" s="88"/>
      <c r="RV25" s="88"/>
      <c r="RW25" s="88"/>
      <c r="RX25" s="88"/>
      <c r="RY25" s="88"/>
      <c r="RZ25" s="88"/>
      <c r="SA25" s="88"/>
      <c r="SB25" s="88"/>
      <c r="SC25" s="88"/>
      <c r="SD25" s="88"/>
      <c r="SE25" s="88"/>
      <c r="SF25" s="88"/>
      <c r="SG25" s="88"/>
      <c r="SH25" s="88"/>
      <c r="SI25" s="88"/>
      <c r="SJ25" s="88"/>
      <c r="SK25" s="88"/>
      <c r="SL25" s="88"/>
      <c r="SM25" s="88"/>
      <c r="SN25" s="88"/>
      <c r="SO25" s="88"/>
      <c r="SP25" s="88"/>
      <c r="SQ25" s="88"/>
      <c r="SR25" s="88"/>
      <c r="SS25" s="88"/>
      <c r="ST25" s="88"/>
      <c r="SU25" s="88"/>
      <c r="SV25" s="88"/>
      <c r="SW25" s="88"/>
      <c r="SX25" s="88"/>
      <c r="SY25" s="88"/>
      <c r="SZ25" s="88"/>
      <c r="TA25" s="88"/>
      <c r="TB25" s="88"/>
      <c r="TC25" s="88"/>
      <c r="TD25" s="88"/>
      <c r="TE25" s="88"/>
      <c r="TF25" s="88"/>
      <c r="TG25" s="88"/>
      <c r="TH25" s="88"/>
      <c r="TI25" s="88"/>
      <c r="TJ25" s="88"/>
      <c r="TK25" s="88"/>
      <c r="TL25" s="88"/>
      <c r="TM25" s="88"/>
      <c r="TN25" s="88"/>
      <c r="TO25" s="88"/>
      <c r="TP25" s="88"/>
      <c r="TQ25" s="88"/>
      <c r="TR25" s="88"/>
      <c r="TS25" s="88"/>
      <c r="TT25" s="88"/>
      <c r="TU25" s="88"/>
      <c r="TV25" s="88"/>
      <c r="TW25" s="88"/>
      <c r="TX25" s="88"/>
      <c r="TY25" s="88"/>
      <c r="TZ25" s="88"/>
      <c r="UA25" s="88"/>
      <c r="UB25" s="88"/>
      <c r="UC25" s="88"/>
      <c r="UD25" s="88"/>
      <c r="UE25" s="88"/>
      <c r="UF25" s="88"/>
      <c r="UG25" s="88"/>
      <c r="UH25" s="88"/>
      <c r="UI25" s="88"/>
      <c r="UJ25" s="88"/>
      <c r="UK25" s="88"/>
      <c r="UL25" s="88"/>
      <c r="UM25" s="88"/>
      <c r="UN25" s="88"/>
      <c r="UO25" s="88"/>
      <c r="UP25" s="88"/>
      <c r="UQ25" s="88"/>
      <c r="UR25" s="88"/>
      <c r="US25" s="88"/>
      <c r="UT25" s="88"/>
      <c r="UU25" s="88"/>
      <c r="UV25" s="88"/>
      <c r="UW25" s="88"/>
      <c r="UX25" s="88"/>
      <c r="UY25" s="88"/>
      <c r="UZ25" s="88"/>
      <c r="VA25" s="88"/>
      <c r="VB25" s="88"/>
      <c r="VC25" s="88"/>
      <c r="VD25" s="88"/>
      <c r="VE25" s="88"/>
      <c r="VF25" s="88"/>
      <c r="VG25" s="88"/>
      <c r="VH25" s="88"/>
      <c r="VI25" s="88"/>
      <c r="VJ25" s="88"/>
      <c r="VK25" s="88"/>
      <c r="VL25" s="88"/>
      <c r="VM25" s="88"/>
      <c r="VN25" s="88"/>
      <c r="VO25" s="88"/>
      <c r="VP25" s="88"/>
      <c r="VQ25" s="88"/>
      <c r="VR25" s="88"/>
      <c r="VS25" s="88"/>
      <c r="VT25" s="88"/>
      <c r="VU25" s="88"/>
      <c r="VV25" s="88"/>
      <c r="VW25" s="88"/>
      <c r="VX25" s="88"/>
      <c r="VY25" s="88"/>
      <c r="VZ25" s="88"/>
      <c r="WA25" s="88"/>
      <c r="WB25" s="88"/>
      <c r="WC25" s="88"/>
      <c r="WD25" s="88"/>
      <c r="WE25" s="88"/>
      <c r="WF25" s="88"/>
      <c r="WG25" s="88"/>
      <c r="WH25" s="88"/>
      <c r="WI25" s="88"/>
      <c r="WJ25" s="88"/>
      <c r="WK25" s="88"/>
      <c r="WL25" s="88"/>
      <c r="WM25" s="88"/>
      <c r="WN25" s="88"/>
      <c r="WO25" s="88"/>
      <c r="WP25" s="88"/>
      <c r="WQ25" s="88"/>
      <c r="WR25" s="88"/>
      <c r="WS25" s="88"/>
      <c r="WT25" s="88"/>
      <c r="WU25" s="88"/>
      <c r="WV25" s="88"/>
      <c r="WW25" s="88"/>
      <c r="WX25" s="88"/>
      <c r="WY25" s="88"/>
      <c r="WZ25" s="88"/>
      <c r="XA25" s="88"/>
      <c r="XB25" s="88"/>
      <c r="XC25" s="88"/>
      <c r="XD25" s="88"/>
      <c r="XE25" s="88"/>
      <c r="XF25" s="88"/>
      <c r="XG25" s="88"/>
      <c r="XH25" s="88"/>
      <c r="XI25" s="88"/>
      <c r="XJ25" s="88"/>
      <c r="XK25" s="88"/>
      <c r="XL25" s="88"/>
      <c r="XM25" s="88"/>
      <c r="XN25" s="88"/>
      <c r="XO25" s="88"/>
      <c r="XP25" s="88"/>
      <c r="XQ25" s="88"/>
      <c r="XR25" s="88"/>
      <c r="XS25" s="88"/>
      <c r="XT25" s="88"/>
      <c r="XU25" s="88"/>
      <c r="XV25" s="88"/>
      <c r="XW25" s="88"/>
      <c r="XX25" s="88"/>
      <c r="XY25" s="88"/>
      <c r="XZ25" s="88"/>
      <c r="YA25" s="88"/>
      <c r="YB25" s="88"/>
      <c r="YC25" s="88"/>
      <c r="YD25" s="88"/>
      <c r="YE25" s="88"/>
      <c r="YF25" s="88"/>
      <c r="YG25" s="88"/>
      <c r="YH25" s="88"/>
      <c r="YI25" s="88"/>
      <c r="YJ25" s="88"/>
      <c r="YK25" s="88"/>
      <c r="YL25" s="88"/>
      <c r="YM25" s="88"/>
      <c r="YN25" s="88"/>
      <c r="YO25" s="88"/>
      <c r="YP25" s="88"/>
      <c r="YQ25" s="88"/>
      <c r="YR25" s="88"/>
      <c r="YS25" s="88"/>
      <c r="YT25" s="88"/>
      <c r="YU25" s="88"/>
      <c r="YV25" s="88"/>
      <c r="YW25" s="88"/>
      <c r="YX25" s="88"/>
      <c r="YY25" s="88"/>
      <c r="YZ25" s="88"/>
      <c r="ZA25" s="88"/>
      <c r="ZB25" s="88"/>
      <c r="ZC25" s="88"/>
      <c r="ZD25" s="88"/>
      <c r="ZE25" s="88"/>
      <c r="ZF25" s="88"/>
      <c r="ZG25" s="88"/>
      <c r="ZH25" s="88"/>
      <c r="ZI25" s="88"/>
      <c r="ZJ25" s="88"/>
      <c r="ZK25" s="88"/>
      <c r="ZL25" s="88"/>
      <c r="ZM25" s="88"/>
      <c r="ZN25" s="88"/>
      <c r="ZO25" s="88"/>
      <c r="ZP25" s="88"/>
      <c r="ZQ25" s="88"/>
      <c r="ZR25" s="88"/>
      <c r="ZS25" s="88"/>
      <c r="ZT25" s="88"/>
      <c r="ZU25" s="88"/>
      <c r="ZV25" s="88"/>
      <c r="ZW25" s="88"/>
      <c r="ZX25" s="88"/>
      <c r="ZY25" s="88"/>
      <c r="ZZ25" s="88"/>
      <c r="AAA25" s="88"/>
      <c r="AAB25" s="88"/>
      <c r="AAC25" s="88"/>
      <c r="AAD25" s="88"/>
      <c r="AAE25" s="88"/>
      <c r="AAF25" s="88"/>
      <c r="AAG25" s="88"/>
      <c r="AAH25" s="88"/>
      <c r="AAI25" s="88"/>
      <c r="AAJ25" s="88"/>
      <c r="AAK25" s="88"/>
      <c r="AAL25" s="88"/>
      <c r="AAM25" s="88"/>
      <c r="AAN25" s="88"/>
      <c r="AAO25" s="88"/>
      <c r="AAP25" s="88"/>
      <c r="AAQ25" s="88"/>
      <c r="AAR25" s="88"/>
      <c r="AAS25" s="88"/>
      <c r="AAT25" s="88"/>
      <c r="AAU25" s="88"/>
      <c r="AAV25" s="88"/>
      <c r="AAW25" s="88"/>
      <c r="AAX25" s="88"/>
      <c r="AAY25" s="88"/>
      <c r="AAZ25" s="88"/>
      <c r="ABA25" s="88"/>
      <c r="ABB25" s="88"/>
      <c r="ABC25" s="88"/>
      <c r="ABD25" s="88"/>
      <c r="ABE25" s="88"/>
      <c r="ABF25" s="88"/>
      <c r="ABG25" s="88"/>
      <c r="ABH25" s="88"/>
      <c r="ABI25" s="88"/>
      <c r="ABJ25" s="88"/>
      <c r="ABK25" s="88"/>
      <c r="ABL25" s="88"/>
      <c r="ABM25" s="88"/>
      <c r="ABN25" s="88"/>
      <c r="ABO25" s="88"/>
      <c r="ABP25" s="88"/>
      <c r="ABQ25" s="88"/>
      <c r="ABR25" s="88"/>
      <c r="ABS25" s="88"/>
      <c r="ABT25" s="88"/>
      <c r="ABU25" s="88"/>
      <c r="ABV25" s="88"/>
      <c r="ABW25" s="88"/>
      <c r="ABX25" s="88"/>
      <c r="ABY25" s="88"/>
      <c r="ABZ25" s="88"/>
      <c r="ACA25" s="88"/>
      <c r="ACB25" s="88"/>
      <c r="ACC25" s="88"/>
      <c r="ACD25" s="88"/>
      <c r="ACE25" s="88"/>
      <c r="ACF25" s="88"/>
      <c r="ACG25" s="88"/>
      <c r="ACH25" s="88"/>
      <c r="ACI25" s="88"/>
      <c r="ACJ25" s="88"/>
      <c r="ACK25" s="88"/>
      <c r="ACL25" s="88"/>
      <c r="ACM25" s="88"/>
      <c r="ACN25" s="88"/>
      <c r="ACO25" s="88"/>
      <c r="ACP25" s="88"/>
      <c r="ACQ25" s="88"/>
      <c r="ACR25" s="88"/>
      <c r="ACS25" s="88"/>
      <c r="ACT25" s="88"/>
      <c r="ACU25" s="88"/>
      <c r="ACV25" s="88"/>
      <c r="ACW25" s="88"/>
      <c r="ACX25" s="88"/>
      <c r="ACY25" s="88"/>
      <c r="ACZ25" s="88"/>
      <c r="ADA25" s="88"/>
      <c r="ADB25" s="88"/>
      <c r="ADC25" s="88"/>
      <c r="ADD25" s="88"/>
      <c r="ADE25" s="88"/>
      <c r="ADF25" s="88"/>
      <c r="ADG25" s="88"/>
      <c r="ADH25" s="88"/>
      <c r="ADI25" s="88"/>
      <c r="ADJ25" s="88"/>
      <c r="ADK25" s="88"/>
      <c r="ADL25" s="88"/>
      <c r="ADM25" s="88"/>
      <c r="ADN25" s="88"/>
      <c r="ADO25" s="88"/>
      <c r="ADP25" s="88"/>
      <c r="ADQ25" s="88"/>
      <c r="ADR25" s="88"/>
      <c r="ADS25" s="88"/>
      <c r="ADT25" s="88"/>
      <c r="ADU25" s="88"/>
      <c r="ADV25" s="88"/>
      <c r="ADW25" s="88"/>
      <c r="ADX25" s="88"/>
      <c r="ADY25" s="88"/>
      <c r="ADZ25" s="88"/>
      <c r="AEA25" s="88"/>
      <c r="AEB25" s="88"/>
      <c r="AEC25" s="88"/>
      <c r="AED25" s="88"/>
      <c r="AEE25" s="88"/>
      <c r="AEF25" s="88"/>
      <c r="AEG25" s="88"/>
      <c r="AEH25" s="88"/>
      <c r="AEI25" s="88"/>
      <c r="AEJ25" s="88"/>
      <c r="AEK25" s="88"/>
      <c r="AEL25" s="88"/>
      <c r="AEM25" s="88"/>
      <c r="AEN25" s="88"/>
      <c r="AEO25" s="88"/>
      <c r="AEP25" s="88"/>
      <c r="AEQ25" s="88"/>
      <c r="AER25" s="88"/>
      <c r="AES25" s="88"/>
      <c r="AET25" s="88"/>
      <c r="AEU25" s="88"/>
      <c r="AEV25" s="88"/>
      <c r="AEW25" s="88"/>
      <c r="AEX25" s="88"/>
      <c r="AEY25" s="88"/>
      <c r="AEZ25" s="88"/>
      <c r="AFA25" s="88"/>
      <c r="AFB25" s="88"/>
      <c r="AFC25" s="88"/>
      <c r="AFD25" s="88"/>
      <c r="AFE25" s="88"/>
      <c r="AFF25" s="88"/>
      <c r="AFG25" s="88"/>
      <c r="AFH25" s="88"/>
      <c r="AFI25" s="88"/>
      <c r="AFJ25" s="88"/>
      <c r="AFK25" s="88"/>
      <c r="AFL25" s="88"/>
      <c r="AFM25" s="88"/>
      <c r="AFN25" s="88"/>
      <c r="AFO25" s="88"/>
      <c r="AFP25" s="88"/>
      <c r="AFQ25" s="88"/>
      <c r="AFR25" s="88"/>
      <c r="AFS25" s="88"/>
      <c r="AFT25" s="88"/>
      <c r="AFU25" s="88"/>
      <c r="AFV25" s="88"/>
      <c r="AFW25" s="88"/>
      <c r="AFX25" s="88"/>
      <c r="AFY25" s="88"/>
      <c r="AFZ25" s="88"/>
      <c r="AGA25" s="88"/>
      <c r="AGB25" s="88"/>
      <c r="AGC25" s="88"/>
      <c r="AGD25" s="88"/>
      <c r="AGE25" s="88"/>
      <c r="AGF25" s="88"/>
      <c r="AGG25" s="88"/>
      <c r="AGH25" s="88"/>
      <c r="AGI25" s="88"/>
      <c r="AGJ25" s="88"/>
      <c r="AGK25" s="88"/>
      <c r="AGL25" s="88"/>
      <c r="AGM25" s="88"/>
      <c r="AGN25" s="88"/>
      <c r="AGO25" s="88"/>
      <c r="AGP25" s="88"/>
      <c r="AGQ25" s="88"/>
      <c r="AGR25" s="88"/>
      <c r="AGS25" s="88"/>
      <c r="AGT25" s="88"/>
      <c r="AGU25" s="88"/>
      <c r="AGV25" s="88"/>
      <c r="AGW25" s="88"/>
      <c r="AGX25" s="88"/>
      <c r="AGY25" s="88"/>
      <c r="AGZ25" s="88"/>
      <c r="AHA25" s="88"/>
      <c r="AHB25" s="88"/>
      <c r="AHC25" s="88"/>
      <c r="AHD25" s="88"/>
      <c r="AHE25" s="88"/>
      <c r="AHF25" s="88"/>
      <c r="AHG25" s="88"/>
      <c r="AHH25" s="88"/>
      <c r="AHI25" s="88"/>
      <c r="AHJ25" s="88"/>
      <c r="AHK25" s="88"/>
      <c r="AHL25" s="88"/>
      <c r="AHM25" s="88"/>
      <c r="AHN25" s="88"/>
      <c r="AHO25" s="88"/>
      <c r="AHP25" s="88"/>
      <c r="AHQ25" s="88"/>
      <c r="AHR25" s="88"/>
      <c r="AHS25" s="88"/>
      <c r="AHT25" s="88"/>
      <c r="AHU25" s="88"/>
      <c r="AHV25" s="88"/>
      <c r="AHW25" s="88"/>
      <c r="AHX25" s="88"/>
      <c r="AHY25" s="88"/>
      <c r="AHZ25" s="88"/>
      <c r="AIA25" s="88"/>
      <c r="AIB25" s="88"/>
      <c r="AIC25" s="88"/>
      <c r="AID25" s="88"/>
      <c r="AIE25" s="88"/>
      <c r="AIF25" s="88"/>
      <c r="AIG25" s="88"/>
      <c r="AIH25" s="88"/>
      <c r="AII25" s="88"/>
      <c r="AIJ25" s="88"/>
      <c r="AIK25" s="88"/>
      <c r="AIL25" s="88"/>
      <c r="AIM25" s="88"/>
      <c r="AIN25" s="88"/>
      <c r="AIO25" s="88"/>
      <c r="AIP25" s="88"/>
      <c r="AIQ25" s="88"/>
      <c r="AIR25" s="88"/>
      <c r="AIS25" s="88"/>
      <c r="AIT25" s="88"/>
      <c r="AIU25" s="88"/>
      <c r="AIV25" s="88"/>
      <c r="AIW25" s="88"/>
      <c r="AIX25" s="88"/>
      <c r="AIY25" s="88"/>
      <c r="AIZ25" s="88"/>
      <c r="AJA25" s="88"/>
      <c r="AJB25" s="88"/>
      <c r="AJC25" s="88"/>
      <c r="AJD25" s="88"/>
      <c r="AJE25" s="88"/>
      <c r="AJF25" s="88"/>
      <c r="AJG25" s="88"/>
      <c r="AJH25" s="88"/>
      <c r="AJI25" s="88"/>
      <c r="AJJ25" s="88"/>
      <c r="AJK25" s="88"/>
      <c r="AJL25" s="88"/>
      <c r="AJM25" s="88"/>
      <c r="AJN25" s="88"/>
      <c r="AJO25" s="88"/>
      <c r="AJP25" s="88"/>
      <c r="AJQ25" s="88"/>
      <c r="AJR25" s="88"/>
      <c r="AJS25" s="88"/>
      <c r="AJT25" s="88"/>
      <c r="AJU25" s="88"/>
      <c r="AJV25" s="88"/>
      <c r="AJW25" s="88"/>
      <c r="AJX25" s="88"/>
      <c r="AJY25" s="88"/>
      <c r="AJZ25" s="88"/>
      <c r="AKA25" s="88"/>
      <c r="AKB25" s="88"/>
      <c r="AKC25" s="88"/>
      <c r="AKD25" s="88"/>
      <c r="AKE25" s="88"/>
      <c r="AKF25" s="88"/>
      <c r="AKG25" s="88"/>
      <c r="AKH25" s="88"/>
      <c r="AKI25" s="88"/>
      <c r="AKJ25" s="88"/>
      <c r="AKK25" s="88"/>
      <c r="AKL25" s="88"/>
      <c r="AKM25" s="88"/>
      <c r="AKN25" s="88"/>
      <c r="AKO25" s="88"/>
      <c r="AKP25" s="88"/>
      <c r="AKQ25" s="88"/>
      <c r="AKR25" s="88"/>
      <c r="AKS25" s="88"/>
      <c r="AKT25" s="88"/>
      <c r="AKU25" s="88"/>
      <c r="AKV25" s="88"/>
      <c r="AKW25" s="88"/>
      <c r="AKX25" s="88"/>
      <c r="AKY25" s="88"/>
      <c r="AKZ25" s="88"/>
      <c r="ALA25" s="88"/>
      <c r="ALB25" s="88"/>
      <c r="ALC25" s="88"/>
      <c r="ALD25" s="88"/>
      <c r="ALE25" s="88"/>
      <c r="ALF25" s="88"/>
      <c r="ALG25" s="88"/>
      <c r="ALH25" s="88"/>
      <c r="ALI25" s="88"/>
      <c r="ALJ25" s="88"/>
      <c r="ALK25" s="88"/>
      <c r="ALL25" s="88"/>
      <c r="ALM25" s="88"/>
      <c r="ALN25" s="88"/>
      <c r="ALO25" s="88"/>
      <c r="ALP25" s="88"/>
      <c r="ALQ25" s="88"/>
      <c r="ALR25" s="88"/>
      <c r="ALS25" s="88"/>
      <c r="ALT25" s="88"/>
      <c r="ALU25" s="88"/>
      <c r="ALV25" s="88"/>
      <c r="ALW25" s="88"/>
      <c r="ALX25" s="88"/>
      <c r="ALY25" s="88"/>
    </row>
    <row r="26" spans="1:1013" ht="95.45" customHeight="1" x14ac:dyDescent="0.25">
      <c r="A26" s="38" t="s">
        <v>96</v>
      </c>
      <c r="B26" s="13" t="s">
        <v>97</v>
      </c>
      <c r="C26" s="67" t="s">
        <v>98</v>
      </c>
      <c r="D26" s="11" t="s">
        <v>51</v>
      </c>
      <c r="E26" s="67" t="s">
        <v>11</v>
      </c>
      <c r="F26" s="68" t="s">
        <v>28</v>
      </c>
      <c r="G26" s="51">
        <v>200</v>
      </c>
      <c r="H26" s="15"/>
      <c r="I26" s="15"/>
    </row>
    <row r="27" spans="1:1013" ht="95.45" customHeight="1" x14ac:dyDescent="0.25">
      <c r="A27" s="16" t="s">
        <v>120</v>
      </c>
      <c r="B27" s="16" t="s">
        <v>121</v>
      </c>
      <c r="C27" s="72" t="s">
        <v>122</v>
      </c>
      <c r="D27" s="72" t="s">
        <v>21</v>
      </c>
      <c r="E27" s="72" t="s">
        <v>19</v>
      </c>
      <c r="F27" s="74">
        <v>4600</v>
      </c>
      <c r="G27" s="14">
        <v>5892.6</v>
      </c>
      <c r="H27" s="19"/>
      <c r="I27" s="19"/>
    </row>
    <row r="28" spans="1:1013" ht="95.45" customHeight="1" x14ac:dyDescent="0.25">
      <c r="A28" s="16" t="s">
        <v>243</v>
      </c>
      <c r="B28" s="16" t="s">
        <v>99</v>
      </c>
      <c r="C28" s="72" t="s">
        <v>100</v>
      </c>
      <c r="D28" s="72" t="s">
        <v>21</v>
      </c>
      <c r="E28" s="72" t="s">
        <v>19</v>
      </c>
      <c r="F28" s="74">
        <v>1396</v>
      </c>
      <c r="G28" s="14">
        <v>2032</v>
      </c>
      <c r="H28" s="19"/>
      <c r="I28" s="19"/>
    </row>
    <row r="29" spans="1:1013" ht="95.45" customHeight="1" x14ac:dyDescent="0.25">
      <c r="A29" s="13" t="s">
        <v>152</v>
      </c>
      <c r="B29" s="69" t="s">
        <v>104</v>
      </c>
      <c r="C29" s="13" t="s">
        <v>103</v>
      </c>
      <c r="D29" s="67" t="s">
        <v>105</v>
      </c>
      <c r="E29" s="67" t="s">
        <v>19</v>
      </c>
      <c r="F29" s="68" t="s">
        <v>106</v>
      </c>
      <c r="G29" s="27">
        <v>3450</v>
      </c>
      <c r="H29" s="50"/>
      <c r="I29" s="50"/>
    </row>
    <row r="30" spans="1:1013" ht="95.45" customHeight="1" x14ac:dyDescent="0.25">
      <c r="A30" s="13" t="s">
        <v>326</v>
      </c>
      <c r="B30" s="69" t="s">
        <v>328</v>
      </c>
      <c r="C30" s="69" t="s">
        <v>327</v>
      </c>
      <c r="D30" s="67" t="s">
        <v>329</v>
      </c>
      <c r="E30" s="67" t="s">
        <v>19</v>
      </c>
      <c r="F30" s="68">
        <v>500</v>
      </c>
      <c r="G30" s="34"/>
      <c r="H30" s="27">
        <v>500</v>
      </c>
      <c r="I30" s="50"/>
    </row>
    <row r="31" spans="1:1013" ht="95.45" customHeight="1" x14ac:dyDescent="0.25">
      <c r="A31" s="38" t="s">
        <v>125</v>
      </c>
      <c r="B31" s="13" t="s">
        <v>111</v>
      </c>
      <c r="C31" s="13" t="s">
        <v>110</v>
      </c>
      <c r="D31" s="72" t="s">
        <v>21</v>
      </c>
      <c r="E31" s="67" t="s">
        <v>19</v>
      </c>
      <c r="F31" s="68">
        <v>2500</v>
      </c>
      <c r="G31" s="51">
        <v>2567.0300000000002</v>
      </c>
      <c r="H31" s="15"/>
      <c r="I31" s="15"/>
    </row>
    <row r="32" spans="1:1013" ht="95.45" customHeight="1" x14ac:dyDescent="0.25">
      <c r="A32" s="58" t="s">
        <v>108</v>
      </c>
      <c r="B32" s="73" t="s">
        <v>109</v>
      </c>
      <c r="C32" s="20" t="s">
        <v>358</v>
      </c>
      <c r="D32" s="10" t="s">
        <v>36</v>
      </c>
      <c r="E32" s="73" t="s">
        <v>11</v>
      </c>
      <c r="F32" s="22" t="s">
        <v>37</v>
      </c>
      <c r="G32" s="51">
        <v>455.72</v>
      </c>
      <c r="H32" s="15"/>
      <c r="I32" s="15"/>
    </row>
    <row r="33" spans="1:1013" ht="95.45" customHeight="1" x14ac:dyDescent="0.25">
      <c r="A33" s="69" t="s">
        <v>113</v>
      </c>
      <c r="B33" s="67" t="s">
        <v>114</v>
      </c>
      <c r="C33" s="21" t="s">
        <v>358</v>
      </c>
      <c r="D33" s="11" t="s">
        <v>36</v>
      </c>
      <c r="E33" s="67" t="s">
        <v>11</v>
      </c>
      <c r="F33" s="23" t="s">
        <v>37</v>
      </c>
      <c r="G33" s="51">
        <v>800</v>
      </c>
      <c r="H33" s="15"/>
      <c r="I33" s="15"/>
    </row>
    <row r="34" spans="1:1013" ht="95.45" customHeight="1" x14ac:dyDescent="0.25">
      <c r="A34" s="69" t="s">
        <v>138</v>
      </c>
      <c r="B34" s="67" t="s">
        <v>139</v>
      </c>
      <c r="C34" s="21" t="s">
        <v>143</v>
      </c>
      <c r="D34" s="67" t="s">
        <v>21</v>
      </c>
      <c r="E34" s="67" t="s">
        <v>19</v>
      </c>
      <c r="F34" s="23" t="s">
        <v>144</v>
      </c>
      <c r="G34" s="51">
        <v>416</v>
      </c>
      <c r="H34" s="15"/>
      <c r="I34" s="15"/>
    </row>
    <row r="35" spans="1:1013" ht="95.45" customHeight="1" x14ac:dyDescent="0.25">
      <c r="A35" s="69" t="s">
        <v>125</v>
      </c>
      <c r="B35" s="67" t="s">
        <v>140</v>
      </c>
      <c r="C35" s="21" t="s">
        <v>141</v>
      </c>
      <c r="D35" s="67" t="s">
        <v>21</v>
      </c>
      <c r="E35" s="67" t="s">
        <v>19</v>
      </c>
      <c r="F35" s="23" t="s">
        <v>142</v>
      </c>
      <c r="G35" s="55">
        <v>1457.35</v>
      </c>
      <c r="H35" s="15"/>
      <c r="I35" s="15"/>
    </row>
    <row r="36" spans="1:1013" ht="95.45" customHeight="1" x14ac:dyDescent="0.25">
      <c r="A36" s="69" t="s">
        <v>115</v>
      </c>
      <c r="B36" s="67" t="s">
        <v>116</v>
      </c>
      <c r="C36" s="21" t="s">
        <v>117</v>
      </c>
      <c r="D36" s="67" t="s">
        <v>119</v>
      </c>
      <c r="E36" s="67" t="s">
        <v>19</v>
      </c>
      <c r="F36" s="23" t="s">
        <v>118</v>
      </c>
      <c r="G36" s="55">
        <v>15000</v>
      </c>
      <c r="H36" s="15"/>
      <c r="I36" s="15"/>
    </row>
    <row r="37" spans="1:1013" s="89" customFormat="1" ht="116.25" customHeight="1" x14ac:dyDescent="0.25">
      <c r="A37" s="69" t="s">
        <v>159</v>
      </c>
      <c r="B37" s="67" t="s">
        <v>160</v>
      </c>
      <c r="C37" s="21" t="s">
        <v>161</v>
      </c>
      <c r="D37" s="67" t="s">
        <v>21</v>
      </c>
      <c r="E37" s="67" t="s">
        <v>19</v>
      </c>
      <c r="F37" s="23">
        <v>17800</v>
      </c>
      <c r="G37" s="55">
        <v>9400</v>
      </c>
      <c r="H37" s="27">
        <v>2200</v>
      </c>
      <c r="I37" s="27">
        <v>2200</v>
      </c>
      <c r="J37" s="3"/>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c r="IX37" s="88"/>
      <c r="IY37" s="88"/>
      <c r="IZ37" s="88"/>
      <c r="JA37" s="88"/>
      <c r="JB37" s="88"/>
      <c r="JC37" s="88"/>
      <c r="JD37" s="88"/>
      <c r="JE37" s="88"/>
      <c r="JF37" s="88"/>
      <c r="JG37" s="88"/>
      <c r="JH37" s="88"/>
      <c r="JI37" s="88"/>
      <c r="JJ37" s="88"/>
      <c r="JK37" s="88"/>
      <c r="JL37" s="88"/>
      <c r="JM37" s="88"/>
      <c r="JN37" s="88"/>
      <c r="JO37" s="88"/>
      <c r="JP37" s="88"/>
      <c r="JQ37" s="88"/>
      <c r="JR37" s="88"/>
      <c r="JS37" s="88"/>
      <c r="JT37" s="88"/>
      <c r="JU37" s="88"/>
      <c r="JV37" s="88"/>
      <c r="JW37" s="88"/>
      <c r="JX37" s="88"/>
      <c r="JY37" s="88"/>
      <c r="JZ37" s="88"/>
      <c r="KA37" s="88"/>
      <c r="KB37" s="88"/>
      <c r="KC37" s="88"/>
      <c r="KD37" s="88"/>
      <c r="KE37" s="88"/>
      <c r="KF37" s="88"/>
      <c r="KG37" s="88"/>
      <c r="KH37" s="88"/>
      <c r="KI37" s="88"/>
      <c r="KJ37" s="88"/>
      <c r="KK37" s="88"/>
      <c r="KL37" s="88"/>
      <c r="KM37" s="88"/>
      <c r="KN37" s="88"/>
      <c r="KO37" s="88"/>
      <c r="KP37" s="88"/>
      <c r="KQ37" s="88"/>
      <c r="KR37" s="88"/>
      <c r="KS37" s="88"/>
      <c r="KT37" s="88"/>
      <c r="KU37" s="88"/>
      <c r="KV37" s="88"/>
      <c r="KW37" s="88"/>
      <c r="KX37" s="88"/>
      <c r="KY37" s="88"/>
      <c r="KZ37" s="88"/>
      <c r="LA37" s="88"/>
      <c r="LB37" s="88"/>
      <c r="LC37" s="88"/>
      <c r="LD37" s="88"/>
      <c r="LE37" s="88"/>
      <c r="LF37" s="88"/>
      <c r="LG37" s="88"/>
      <c r="LH37" s="88"/>
      <c r="LI37" s="88"/>
      <c r="LJ37" s="88"/>
      <c r="LK37" s="88"/>
      <c r="LL37" s="88"/>
      <c r="LM37" s="88"/>
      <c r="LN37" s="88"/>
      <c r="LO37" s="88"/>
      <c r="LP37" s="88"/>
      <c r="LQ37" s="88"/>
      <c r="LR37" s="88"/>
      <c r="LS37" s="88"/>
      <c r="LT37" s="88"/>
      <c r="LU37" s="88"/>
      <c r="LV37" s="88"/>
      <c r="LW37" s="88"/>
      <c r="LX37" s="88"/>
      <c r="LY37" s="88"/>
      <c r="LZ37" s="88"/>
      <c r="MA37" s="88"/>
      <c r="MB37" s="88"/>
      <c r="MC37" s="88"/>
      <c r="MD37" s="88"/>
      <c r="ME37" s="88"/>
      <c r="MF37" s="88"/>
      <c r="MG37" s="88"/>
      <c r="MH37" s="88"/>
      <c r="MI37" s="88"/>
      <c r="MJ37" s="88"/>
      <c r="MK37" s="88"/>
      <c r="ML37" s="88"/>
      <c r="MM37" s="88"/>
      <c r="MN37" s="88"/>
      <c r="MO37" s="88"/>
      <c r="MP37" s="88"/>
      <c r="MQ37" s="88"/>
      <c r="MR37" s="88"/>
      <c r="MS37" s="88"/>
      <c r="MT37" s="88"/>
      <c r="MU37" s="88"/>
      <c r="MV37" s="88"/>
      <c r="MW37" s="88"/>
      <c r="MX37" s="88"/>
      <c r="MY37" s="88"/>
      <c r="MZ37" s="88"/>
      <c r="NA37" s="88"/>
      <c r="NB37" s="88"/>
      <c r="NC37" s="88"/>
      <c r="ND37" s="88"/>
      <c r="NE37" s="88"/>
      <c r="NF37" s="88"/>
      <c r="NG37" s="88"/>
      <c r="NH37" s="88"/>
      <c r="NI37" s="88"/>
      <c r="NJ37" s="88"/>
      <c r="NK37" s="88"/>
      <c r="NL37" s="88"/>
      <c r="NM37" s="88"/>
      <c r="NN37" s="88"/>
      <c r="NO37" s="88"/>
      <c r="NP37" s="88"/>
      <c r="NQ37" s="88"/>
      <c r="NR37" s="88"/>
      <c r="NS37" s="88"/>
      <c r="NT37" s="88"/>
      <c r="NU37" s="88"/>
      <c r="NV37" s="88"/>
      <c r="NW37" s="88"/>
      <c r="NX37" s="88"/>
      <c r="NY37" s="88"/>
      <c r="NZ37" s="88"/>
      <c r="OA37" s="88"/>
      <c r="OB37" s="88"/>
      <c r="OC37" s="88"/>
      <c r="OD37" s="88"/>
      <c r="OE37" s="88"/>
      <c r="OF37" s="88"/>
      <c r="OG37" s="88"/>
      <c r="OH37" s="88"/>
      <c r="OI37" s="88"/>
      <c r="OJ37" s="88"/>
      <c r="OK37" s="88"/>
      <c r="OL37" s="88"/>
      <c r="OM37" s="88"/>
      <c r="ON37" s="88"/>
      <c r="OO37" s="88"/>
      <c r="OP37" s="88"/>
      <c r="OQ37" s="88"/>
      <c r="OR37" s="88"/>
      <c r="OS37" s="88"/>
      <c r="OT37" s="88"/>
      <c r="OU37" s="88"/>
      <c r="OV37" s="88"/>
      <c r="OW37" s="88"/>
      <c r="OX37" s="88"/>
      <c r="OY37" s="88"/>
      <c r="OZ37" s="88"/>
      <c r="PA37" s="88"/>
      <c r="PB37" s="88"/>
      <c r="PC37" s="88"/>
      <c r="PD37" s="88"/>
      <c r="PE37" s="88"/>
      <c r="PF37" s="88"/>
      <c r="PG37" s="88"/>
      <c r="PH37" s="88"/>
      <c r="PI37" s="88"/>
      <c r="PJ37" s="88"/>
      <c r="PK37" s="88"/>
      <c r="PL37" s="88"/>
      <c r="PM37" s="88"/>
      <c r="PN37" s="88"/>
      <c r="PO37" s="88"/>
      <c r="PP37" s="88"/>
      <c r="PQ37" s="88"/>
      <c r="PR37" s="88"/>
      <c r="PS37" s="88"/>
      <c r="PT37" s="88"/>
      <c r="PU37" s="88"/>
      <c r="PV37" s="88"/>
      <c r="PW37" s="88"/>
      <c r="PX37" s="88"/>
      <c r="PY37" s="88"/>
      <c r="PZ37" s="88"/>
      <c r="QA37" s="88"/>
      <c r="QB37" s="88"/>
      <c r="QC37" s="88"/>
      <c r="QD37" s="88"/>
      <c r="QE37" s="88"/>
      <c r="QF37" s="88"/>
      <c r="QG37" s="88"/>
      <c r="QH37" s="88"/>
      <c r="QI37" s="88"/>
      <c r="QJ37" s="88"/>
      <c r="QK37" s="88"/>
      <c r="QL37" s="88"/>
      <c r="QM37" s="88"/>
      <c r="QN37" s="88"/>
      <c r="QO37" s="88"/>
      <c r="QP37" s="88"/>
      <c r="QQ37" s="88"/>
      <c r="QR37" s="88"/>
      <c r="QS37" s="88"/>
      <c r="QT37" s="88"/>
      <c r="QU37" s="88"/>
      <c r="QV37" s="88"/>
      <c r="QW37" s="88"/>
      <c r="QX37" s="88"/>
      <c r="QY37" s="88"/>
      <c r="QZ37" s="88"/>
      <c r="RA37" s="88"/>
      <c r="RB37" s="88"/>
      <c r="RC37" s="88"/>
      <c r="RD37" s="88"/>
      <c r="RE37" s="88"/>
      <c r="RF37" s="88"/>
      <c r="RG37" s="88"/>
      <c r="RH37" s="88"/>
      <c r="RI37" s="88"/>
      <c r="RJ37" s="88"/>
      <c r="RK37" s="88"/>
      <c r="RL37" s="88"/>
      <c r="RM37" s="88"/>
      <c r="RN37" s="88"/>
      <c r="RO37" s="88"/>
      <c r="RP37" s="88"/>
      <c r="RQ37" s="88"/>
      <c r="RR37" s="88"/>
      <c r="RS37" s="88"/>
      <c r="RT37" s="88"/>
      <c r="RU37" s="88"/>
      <c r="RV37" s="88"/>
      <c r="RW37" s="88"/>
      <c r="RX37" s="88"/>
      <c r="RY37" s="88"/>
      <c r="RZ37" s="88"/>
      <c r="SA37" s="88"/>
      <c r="SB37" s="88"/>
      <c r="SC37" s="88"/>
      <c r="SD37" s="88"/>
      <c r="SE37" s="88"/>
      <c r="SF37" s="88"/>
      <c r="SG37" s="88"/>
      <c r="SH37" s="88"/>
      <c r="SI37" s="88"/>
      <c r="SJ37" s="88"/>
      <c r="SK37" s="88"/>
      <c r="SL37" s="88"/>
      <c r="SM37" s="88"/>
      <c r="SN37" s="88"/>
      <c r="SO37" s="88"/>
      <c r="SP37" s="88"/>
      <c r="SQ37" s="88"/>
      <c r="SR37" s="88"/>
      <c r="SS37" s="88"/>
      <c r="ST37" s="88"/>
      <c r="SU37" s="88"/>
      <c r="SV37" s="88"/>
      <c r="SW37" s="88"/>
      <c r="SX37" s="88"/>
      <c r="SY37" s="88"/>
      <c r="SZ37" s="88"/>
      <c r="TA37" s="88"/>
      <c r="TB37" s="88"/>
      <c r="TC37" s="88"/>
      <c r="TD37" s="88"/>
      <c r="TE37" s="88"/>
      <c r="TF37" s="88"/>
      <c r="TG37" s="88"/>
      <c r="TH37" s="88"/>
      <c r="TI37" s="88"/>
      <c r="TJ37" s="88"/>
      <c r="TK37" s="88"/>
      <c r="TL37" s="88"/>
      <c r="TM37" s="88"/>
      <c r="TN37" s="88"/>
      <c r="TO37" s="88"/>
      <c r="TP37" s="88"/>
      <c r="TQ37" s="88"/>
      <c r="TR37" s="88"/>
      <c r="TS37" s="88"/>
      <c r="TT37" s="88"/>
      <c r="TU37" s="88"/>
      <c r="TV37" s="88"/>
      <c r="TW37" s="88"/>
      <c r="TX37" s="88"/>
      <c r="TY37" s="88"/>
      <c r="TZ37" s="88"/>
      <c r="UA37" s="88"/>
      <c r="UB37" s="88"/>
      <c r="UC37" s="88"/>
      <c r="UD37" s="88"/>
      <c r="UE37" s="88"/>
      <c r="UF37" s="88"/>
      <c r="UG37" s="88"/>
      <c r="UH37" s="88"/>
      <c r="UI37" s="88"/>
      <c r="UJ37" s="88"/>
      <c r="UK37" s="88"/>
      <c r="UL37" s="88"/>
      <c r="UM37" s="88"/>
      <c r="UN37" s="88"/>
      <c r="UO37" s="88"/>
      <c r="UP37" s="88"/>
      <c r="UQ37" s="88"/>
      <c r="UR37" s="88"/>
      <c r="US37" s="88"/>
      <c r="UT37" s="88"/>
      <c r="UU37" s="88"/>
      <c r="UV37" s="88"/>
      <c r="UW37" s="88"/>
      <c r="UX37" s="88"/>
      <c r="UY37" s="88"/>
      <c r="UZ37" s="88"/>
      <c r="VA37" s="88"/>
      <c r="VB37" s="88"/>
      <c r="VC37" s="88"/>
      <c r="VD37" s="88"/>
      <c r="VE37" s="88"/>
      <c r="VF37" s="88"/>
      <c r="VG37" s="88"/>
      <c r="VH37" s="88"/>
      <c r="VI37" s="88"/>
      <c r="VJ37" s="88"/>
      <c r="VK37" s="88"/>
      <c r="VL37" s="88"/>
      <c r="VM37" s="88"/>
      <c r="VN37" s="88"/>
      <c r="VO37" s="88"/>
      <c r="VP37" s="88"/>
      <c r="VQ37" s="88"/>
      <c r="VR37" s="88"/>
      <c r="VS37" s="88"/>
      <c r="VT37" s="88"/>
      <c r="VU37" s="88"/>
      <c r="VV37" s="88"/>
      <c r="VW37" s="88"/>
      <c r="VX37" s="88"/>
      <c r="VY37" s="88"/>
      <c r="VZ37" s="88"/>
      <c r="WA37" s="88"/>
      <c r="WB37" s="88"/>
      <c r="WC37" s="88"/>
      <c r="WD37" s="88"/>
      <c r="WE37" s="88"/>
      <c r="WF37" s="88"/>
      <c r="WG37" s="88"/>
      <c r="WH37" s="88"/>
      <c r="WI37" s="88"/>
      <c r="WJ37" s="88"/>
      <c r="WK37" s="88"/>
      <c r="WL37" s="88"/>
      <c r="WM37" s="88"/>
      <c r="WN37" s="88"/>
      <c r="WO37" s="88"/>
      <c r="WP37" s="88"/>
      <c r="WQ37" s="88"/>
      <c r="WR37" s="88"/>
      <c r="WS37" s="88"/>
      <c r="WT37" s="88"/>
      <c r="WU37" s="88"/>
      <c r="WV37" s="88"/>
      <c r="WW37" s="88"/>
      <c r="WX37" s="88"/>
      <c r="WY37" s="88"/>
      <c r="WZ37" s="88"/>
      <c r="XA37" s="88"/>
      <c r="XB37" s="88"/>
      <c r="XC37" s="88"/>
      <c r="XD37" s="88"/>
      <c r="XE37" s="88"/>
      <c r="XF37" s="88"/>
      <c r="XG37" s="88"/>
      <c r="XH37" s="88"/>
      <c r="XI37" s="88"/>
      <c r="XJ37" s="88"/>
      <c r="XK37" s="88"/>
      <c r="XL37" s="88"/>
      <c r="XM37" s="88"/>
      <c r="XN37" s="88"/>
      <c r="XO37" s="88"/>
      <c r="XP37" s="88"/>
      <c r="XQ37" s="88"/>
      <c r="XR37" s="88"/>
      <c r="XS37" s="88"/>
      <c r="XT37" s="88"/>
      <c r="XU37" s="88"/>
      <c r="XV37" s="88"/>
      <c r="XW37" s="88"/>
      <c r="XX37" s="88"/>
      <c r="XY37" s="88"/>
      <c r="XZ37" s="88"/>
      <c r="YA37" s="88"/>
      <c r="YB37" s="88"/>
      <c r="YC37" s="88"/>
      <c r="YD37" s="88"/>
      <c r="YE37" s="88"/>
      <c r="YF37" s="88"/>
      <c r="YG37" s="88"/>
      <c r="YH37" s="88"/>
      <c r="YI37" s="88"/>
      <c r="YJ37" s="88"/>
      <c r="YK37" s="88"/>
      <c r="YL37" s="88"/>
      <c r="YM37" s="88"/>
      <c r="YN37" s="88"/>
      <c r="YO37" s="88"/>
      <c r="YP37" s="88"/>
      <c r="YQ37" s="88"/>
      <c r="YR37" s="88"/>
      <c r="YS37" s="88"/>
      <c r="YT37" s="88"/>
      <c r="YU37" s="88"/>
      <c r="YV37" s="88"/>
      <c r="YW37" s="88"/>
      <c r="YX37" s="88"/>
      <c r="YY37" s="88"/>
      <c r="YZ37" s="88"/>
      <c r="ZA37" s="88"/>
      <c r="ZB37" s="88"/>
      <c r="ZC37" s="88"/>
      <c r="ZD37" s="88"/>
      <c r="ZE37" s="88"/>
      <c r="ZF37" s="88"/>
      <c r="ZG37" s="88"/>
      <c r="ZH37" s="88"/>
      <c r="ZI37" s="88"/>
      <c r="ZJ37" s="88"/>
      <c r="ZK37" s="88"/>
      <c r="ZL37" s="88"/>
      <c r="ZM37" s="88"/>
      <c r="ZN37" s="88"/>
      <c r="ZO37" s="88"/>
      <c r="ZP37" s="88"/>
      <c r="ZQ37" s="88"/>
      <c r="ZR37" s="88"/>
      <c r="ZS37" s="88"/>
      <c r="ZT37" s="88"/>
      <c r="ZU37" s="88"/>
      <c r="ZV37" s="88"/>
      <c r="ZW37" s="88"/>
      <c r="ZX37" s="88"/>
      <c r="ZY37" s="88"/>
      <c r="ZZ37" s="88"/>
      <c r="AAA37" s="88"/>
      <c r="AAB37" s="88"/>
      <c r="AAC37" s="88"/>
      <c r="AAD37" s="88"/>
      <c r="AAE37" s="88"/>
      <c r="AAF37" s="88"/>
      <c r="AAG37" s="88"/>
      <c r="AAH37" s="88"/>
      <c r="AAI37" s="88"/>
      <c r="AAJ37" s="88"/>
      <c r="AAK37" s="88"/>
      <c r="AAL37" s="88"/>
      <c r="AAM37" s="88"/>
      <c r="AAN37" s="88"/>
      <c r="AAO37" s="88"/>
      <c r="AAP37" s="88"/>
      <c r="AAQ37" s="88"/>
      <c r="AAR37" s="88"/>
      <c r="AAS37" s="88"/>
      <c r="AAT37" s="88"/>
      <c r="AAU37" s="88"/>
      <c r="AAV37" s="88"/>
      <c r="AAW37" s="88"/>
      <c r="AAX37" s="88"/>
      <c r="AAY37" s="88"/>
      <c r="AAZ37" s="88"/>
      <c r="ABA37" s="88"/>
      <c r="ABB37" s="88"/>
      <c r="ABC37" s="88"/>
      <c r="ABD37" s="88"/>
      <c r="ABE37" s="88"/>
      <c r="ABF37" s="88"/>
      <c r="ABG37" s="88"/>
      <c r="ABH37" s="88"/>
      <c r="ABI37" s="88"/>
      <c r="ABJ37" s="88"/>
      <c r="ABK37" s="88"/>
      <c r="ABL37" s="88"/>
      <c r="ABM37" s="88"/>
      <c r="ABN37" s="88"/>
      <c r="ABO37" s="88"/>
      <c r="ABP37" s="88"/>
      <c r="ABQ37" s="88"/>
      <c r="ABR37" s="88"/>
      <c r="ABS37" s="88"/>
      <c r="ABT37" s="88"/>
      <c r="ABU37" s="88"/>
      <c r="ABV37" s="88"/>
      <c r="ABW37" s="88"/>
      <c r="ABX37" s="88"/>
      <c r="ABY37" s="88"/>
      <c r="ABZ37" s="88"/>
      <c r="ACA37" s="88"/>
      <c r="ACB37" s="88"/>
      <c r="ACC37" s="88"/>
      <c r="ACD37" s="88"/>
      <c r="ACE37" s="88"/>
      <c r="ACF37" s="88"/>
      <c r="ACG37" s="88"/>
      <c r="ACH37" s="88"/>
      <c r="ACI37" s="88"/>
      <c r="ACJ37" s="88"/>
      <c r="ACK37" s="88"/>
      <c r="ACL37" s="88"/>
      <c r="ACM37" s="88"/>
      <c r="ACN37" s="88"/>
      <c r="ACO37" s="88"/>
      <c r="ACP37" s="88"/>
      <c r="ACQ37" s="88"/>
      <c r="ACR37" s="88"/>
      <c r="ACS37" s="88"/>
      <c r="ACT37" s="88"/>
      <c r="ACU37" s="88"/>
      <c r="ACV37" s="88"/>
      <c r="ACW37" s="88"/>
      <c r="ACX37" s="88"/>
      <c r="ACY37" s="88"/>
      <c r="ACZ37" s="88"/>
      <c r="ADA37" s="88"/>
      <c r="ADB37" s="88"/>
      <c r="ADC37" s="88"/>
      <c r="ADD37" s="88"/>
      <c r="ADE37" s="88"/>
      <c r="ADF37" s="88"/>
      <c r="ADG37" s="88"/>
      <c r="ADH37" s="88"/>
      <c r="ADI37" s="88"/>
      <c r="ADJ37" s="88"/>
      <c r="ADK37" s="88"/>
      <c r="ADL37" s="88"/>
      <c r="ADM37" s="88"/>
      <c r="ADN37" s="88"/>
      <c r="ADO37" s="88"/>
      <c r="ADP37" s="88"/>
      <c r="ADQ37" s="88"/>
      <c r="ADR37" s="88"/>
      <c r="ADS37" s="88"/>
      <c r="ADT37" s="88"/>
      <c r="ADU37" s="88"/>
      <c r="ADV37" s="88"/>
      <c r="ADW37" s="88"/>
      <c r="ADX37" s="88"/>
      <c r="ADY37" s="88"/>
      <c r="ADZ37" s="88"/>
      <c r="AEA37" s="88"/>
      <c r="AEB37" s="88"/>
      <c r="AEC37" s="88"/>
      <c r="AED37" s="88"/>
      <c r="AEE37" s="88"/>
      <c r="AEF37" s="88"/>
      <c r="AEG37" s="88"/>
      <c r="AEH37" s="88"/>
      <c r="AEI37" s="88"/>
      <c r="AEJ37" s="88"/>
      <c r="AEK37" s="88"/>
      <c r="AEL37" s="88"/>
      <c r="AEM37" s="88"/>
      <c r="AEN37" s="88"/>
      <c r="AEO37" s="88"/>
      <c r="AEP37" s="88"/>
      <c r="AEQ37" s="88"/>
      <c r="AER37" s="88"/>
      <c r="AES37" s="88"/>
      <c r="AET37" s="88"/>
      <c r="AEU37" s="88"/>
      <c r="AEV37" s="88"/>
      <c r="AEW37" s="88"/>
      <c r="AEX37" s="88"/>
      <c r="AEY37" s="88"/>
      <c r="AEZ37" s="88"/>
      <c r="AFA37" s="88"/>
      <c r="AFB37" s="88"/>
      <c r="AFC37" s="88"/>
      <c r="AFD37" s="88"/>
      <c r="AFE37" s="88"/>
      <c r="AFF37" s="88"/>
      <c r="AFG37" s="88"/>
      <c r="AFH37" s="88"/>
      <c r="AFI37" s="88"/>
      <c r="AFJ37" s="88"/>
      <c r="AFK37" s="88"/>
      <c r="AFL37" s="88"/>
      <c r="AFM37" s="88"/>
      <c r="AFN37" s="88"/>
      <c r="AFO37" s="88"/>
      <c r="AFP37" s="88"/>
      <c r="AFQ37" s="88"/>
      <c r="AFR37" s="88"/>
      <c r="AFS37" s="88"/>
      <c r="AFT37" s="88"/>
      <c r="AFU37" s="88"/>
      <c r="AFV37" s="88"/>
      <c r="AFW37" s="88"/>
      <c r="AFX37" s="88"/>
      <c r="AFY37" s="88"/>
      <c r="AFZ37" s="88"/>
      <c r="AGA37" s="88"/>
      <c r="AGB37" s="88"/>
      <c r="AGC37" s="88"/>
      <c r="AGD37" s="88"/>
      <c r="AGE37" s="88"/>
      <c r="AGF37" s="88"/>
      <c r="AGG37" s="88"/>
      <c r="AGH37" s="88"/>
      <c r="AGI37" s="88"/>
      <c r="AGJ37" s="88"/>
      <c r="AGK37" s="88"/>
      <c r="AGL37" s="88"/>
      <c r="AGM37" s="88"/>
      <c r="AGN37" s="88"/>
      <c r="AGO37" s="88"/>
      <c r="AGP37" s="88"/>
      <c r="AGQ37" s="88"/>
      <c r="AGR37" s="88"/>
      <c r="AGS37" s="88"/>
      <c r="AGT37" s="88"/>
      <c r="AGU37" s="88"/>
      <c r="AGV37" s="88"/>
      <c r="AGW37" s="88"/>
      <c r="AGX37" s="88"/>
      <c r="AGY37" s="88"/>
      <c r="AGZ37" s="88"/>
      <c r="AHA37" s="88"/>
      <c r="AHB37" s="88"/>
      <c r="AHC37" s="88"/>
      <c r="AHD37" s="88"/>
      <c r="AHE37" s="88"/>
      <c r="AHF37" s="88"/>
      <c r="AHG37" s="88"/>
      <c r="AHH37" s="88"/>
      <c r="AHI37" s="88"/>
      <c r="AHJ37" s="88"/>
      <c r="AHK37" s="88"/>
      <c r="AHL37" s="88"/>
      <c r="AHM37" s="88"/>
      <c r="AHN37" s="88"/>
      <c r="AHO37" s="88"/>
      <c r="AHP37" s="88"/>
      <c r="AHQ37" s="88"/>
      <c r="AHR37" s="88"/>
      <c r="AHS37" s="88"/>
      <c r="AHT37" s="88"/>
      <c r="AHU37" s="88"/>
      <c r="AHV37" s="88"/>
      <c r="AHW37" s="88"/>
      <c r="AHX37" s="88"/>
      <c r="AHY37" s="88"/>
      <c r="AHZ37" s="88"/>
      <c r="AIA37" s="88"/>
      <c r="AIB37" s="88"/>
      <c r="AIC37" s="88"/>
      <c r="AID37" s="88"/>
      <c r="AIE37" s="88"/>
      <c r="AIF37" s="88"/>
      <c r="AIG37" s="88"/>
      <c r="AIH37" s="88"/>
      <c r="AII37" s="88"/>
      <c r="AIJ37" s="88"/>
      <c r="AIK37" s="88"/>
      <c r="AIL37" s="88"/>
      <c r="AIM37" s="88"/>
      <c r="AIN37" s="88"/>
      <c r="AIO37" s="88"/>
      <c r="AIP37" s="88"/>
      <c r="AIQ37" s="88"/>
      <c r="AIR37" s="88"/>
      <c r="AIS37" s="88"/>
      <c r="AIT37" s="88"/>
      <c r="AIU37" s="88"/>
      <c r="AIV37" s="88"/>
      <c r="AIW37" s="88"/>
      <c r="AIX37" s="88"/>
      <c r="AIY37" s="88"/>
      <c r="AIZ37" s="88"/>
      <c r="AJA37" s="88"/>
      <c r="AJB37" s="88"/>
      <c r="AJC37" s="88"/>
      <c r="AJD37" s="88"/>
      <c r="AJE37" s="88"/>
      <c r="AJF37" s="88"/>
      <c r="AJG37" s="88"/>
      <c r="AJH37" s="88"/>
      <c r="AJI37" s="88"/>
      <c r="AJJ37" s="88"/>
      <c r="AJK37" s="88"/>
      <c r="AJL37" s="88"/>
      <c r="AJM37" s="88"/>
      <c r="AJN37" s="88"/>
      <c r="AJO37" s="88"/>
      <c r="AJP37" s="88"/>
      <c r="AJQ37" s="88"/>
      <c r="AJR37" s="88"/>
      <c r="AJS37" s="88"/>
      <c r="AJT37" s="88"/>
      <c r="AJU37" s="88"/>
      <c r="AJV37" s="88"/>
      <c r="AJW37" s="88"/>
      <c r="AJX37" s="88"/>
      <c r="AJY37" s="88"/>
      <c r="AJZ37" s="88"/>
      <c r="AKA37" s="88"/>
      <c r="AKB37" s="88"/>
      <c r="AKC37" s="88"/>
      <c r="AKD37" s="88"/>
      <c r="AKE37" s="88"/>
      <c r="AKF37" s="88"/>
      <c r="AKG37" s="88"/>
      <c r="AKH37" s="88"/>
      <c r="AKI37" s="88"/>
      <c r="AKJ37" s="88"/>
      <c r="AKK37" s="88"/>
      <c r="AKL37" s="88"/>
      <c r="AKM37" s="88"/>
      <c r="AKN37" s="88"/>
      <c r="AKO37" s="88"/>
      <c r="AKP37" s="88"/>
      <c r="AKQ37" s="88"/>
      <c r="AKR37" s="88"/>
      <c r="AKS37" s="88"/>
      <c r="AKT37" s="88"/>
      <c r="AKU37" s="88"/>
      <c r="AKV37" s="88"/>
      <c r="AKW37" s="88"/>
      <c r="AKX37" s="88"/>
      <c r="AKY37" s="88"/>
      <c r="AKZ37" s="88"/>
      <c r="ALA37" s="88"/>
      <c r="ALB37" s="88"/>
      <c r="ALC37" s="88"/>
      <c r="ALD37" s="88"/>
      <c r="ALE37" s="88"/>
      <c r="ALF37" s="88"/>
      <c r="ALG37" s="88"/>
      <c r="ALH37" s="88"/>
      <c r="ALI37" s="88"/>
      <c r="ALJ37" s="88"/>
      <c r="ALK37" s="88"/>
      <c r="ALL37" s="88"/>
      <c r="ALM37" s="88"/>
      <c r="ALN37" s="88"/>
      <c r="ALO37" s="88"/>
      <c r="ALP37" s="88"/>
      <c r="ALQ37" s="88"/>
      <c r="ALR37" s="88"/>
      <c r="ALS37" s="88"/>
      <c r="ALT37" s="88"/>
      <c r="ALU37" s="88"/>
      <c r="ALV37" s="88"/>
      <c r="ALW37" s="88"/>
      <c r="ALX37" s="88"/>
      <c r="ALY37" s="88"/>
    </row>
    <row r="38" spans="1:1013" ht="45.2" customHeight="1" x14ac:dyDescent="0.25">
      <c r="A38" s="75" t="s">
        <v>38</v>
      </c>
      <c r="B38" s="76" t="s">
        <v>128</v>
      </c>
      <c r="C38" s="76" t="s">
        <v>123</v>
      </c>
      <c r="D38" s="76" t="s">
        <v>124</v>
      </c>
      <c r="E38" s="76" t="s">
        <v>19</v>
      </c>
      <c r="F38" s="77">
        <v>12000</v>
      </c>
      <c r="G38" s="56"/>
      <c r="H38" s="57">
        <f>4000+476.3</f>
        <v>4476.3</v>
      </c>
      <c r="I38" s="57">
        <v>0</v>
      </c>
    </row>
    <row r="39" spans="1:1013" ht="47.25" customHeight="1" x14ac:dyDescent="0.25">
      <c r="A39" s="45" t="s">
        <v>27</v>
      </c>
      <c r="B39" s="46" t="s">
        <v>136</v>
      </c>
      <c r="C39" s="46" t="s">
        <v>137</v>
      </c>
      <c r="D39" s="46" t="s">
        <v>134</v>
      </c>
      <c r="E39" s="46" t="s">
        <v>19</v>
      </c>
      <c r="F39" s="51" t="s">
        <v>133</v>
      </c>
      <c r="G39" s="27">
        <v>22849.82</v>
      </c>
      <c r="H39" s="27">
        <f>6003+15490+1004.64+2139</f>
        <v>24636.639999999999</v>
      </c>
      <c r="I39" s="19"/>
    </row>
    <row r="40" spans="1:1013" ht="60" x14ac:dyDescent="0.25">
      <c r="A40" s="45" t="s">
        <v>30</v>
      </c>
      <c r="B40" s="46" t="s">
        <v>132</v>
      </c>
      <c r="C40" s="46" t="s">
        <v>135</v>
      </c>
      <c r="D40" s="46" t="s">
        <v>134</v>
      </c>
      <c r="E40" s="46" t="s">
        <v>19</v>
      </c>
      <c r="F40" s="51" t="s">
        <v>133</v>
      </c>
      <c r="G40" s="27">
        <v>14591.2</v>
      </c>
      <c r="H40" s="27">
        <f>5750+1725+1725+3680+4600+463.75</f>
        <v>17943.75</v>
      </c>
      <c r="I40" s="27">
        <v>0</v>
      </c>
    </row>
    <row r="41" spans="1:1013" ht="45" x14ac:dyDescent="0.25">
      <c r="A41" s="45" t="s">
        <v>127</v>
      </c>
      <c r="B41" s="46" t="s">
        <v>129</v>
      </c>
      <c r="C41" s="46" t="s">
        <v>130</v>
      </c>
      <c r="D41" s="46" t="s">
        <v>21</v>
      </c>
      <c r="E41" s="46" t="s">
        <v>19</v>
      </c>
      <c r="F41" s="51" t="s">
        <v>131</v>
      </c>
      <c r="G41" s="27">
        <v>6370.93</v>
      </c>
      <c r="H41" s="15"/>
      <c r="I41" s="15"/>
    </row>
    <row r="42" spans="1:1013" ht="78" customHeight="1" x14ac:dyDescent="0.25">
      <c r="A42" s="58" t="s">
        <v>148</v>
      </c>
      <c r="B42" s="73" t="s">
        <v>146</v>
      </c>
      <c r="C42" s="73" t="s">
        <v>145</v>
      </c>
      <c r="D42" s="73" t="s">
        <v>21</v>
      </c>
      <c r="E42" s="73" t="s">
        <v>19</v>
      </c>
      <c r="F42" s="78" t="s">
        <v>147</v>
      </c>
      <c r="G42" s="27">
        <v>4160</v>
      </c>
      <c r="H42" s="15"/>
      <c r="I42" s="15"/>
    </row>
    <row r="43" spans="1:1013" ht="63" x14ac:dyDescent="0.25">
      <c r="A43" s="69" t="s">
        <v>149</v>
      </c>
      <c r="B43" s="79" t="s">
        <v>151</v>
      </c>
      <c r="C43" s="21" t="s">
        <v>358</v>
      </c>
      <c r="D43" s="11" t="s">
        <v>36</v>
      </c>
      <c r="E43" s="67" t="s">
        <v>11</v>
      </c>
      <c r="F43" s="23" t="s">
        <v>37</v>
      </c>
      <c r="G43" s="15"/>
      <c r="H43" s="14">
        <v>600</v>
      </c>
      <c r="I43" s="15"/>
    </row>
    <row r="44" spans="1:1013" ht="62.25" customHeight="1" x14ac:dyDescent="0.25">
      <c r="A44" s="69" t="s">
        <v>323</v>
      </c>
      <c r="B44" s="79" t="s">
        <v>325</v>
      </c>
      <c r="C44" s="21" t="s">
        <v>324</v>
      </c>
      <c r="D44" s="11" t="s">
        <v>21</v>
      </c>
      <c r="E44" s="67" t="s">
        <v>11</v>
      </c>
      <c r="F44" s="77">
        <v>10000</v>
      </c>
      <c r="G44" s="15"/>
      <c r="H44" s="14">
        <v>9949.42</v>
      </c>
      <c r="I44" s="15"/>
    </row>
    <row r="45" spans="1:1013" ht="63" x14ac:dyDescent="0.25">
      <c r="A45" s="69" t="s">
        <v>150</v>
      </c>
      <c r="B45" s="79" t="s">
        <v>151</v>
      </c>
      <c r="C45" s="21" t="s">
        <v>358</v>
      </c>
      <c r="D45" s="11" t="s">
        <v>36</v>
      </c>
      <c r="E45" s="67" t="s">
        <v>11</v>
      </c>
      <c r="F45" s="23" t="s">
        <v>37</v>
      </c>
      <c r="G45" s="15"/>
      <c r="H45" s="14">
        <v>600</v>
      </c>
      <c r="I45" s="15"/>
    </row>
    <row r="46" spans="1:1013" ht="63" x14ac:dyDescent="0.25">
      <c r="A46" s="69" t="s">
        <v>156</v>
      </c>
      <c r="B46" s="79" t="s">
        <v>157</v>
      </c>
      <c r="C46" s="21" t="s">
        <v>158</v>
      </c>
      <c r="D46" s="67" t="s">
        <v>21</v>
      </c>
      <c r="E46" s="73" t="s">
        <v>19</v>
      </c>
      <c r="F46" s="55">
        <v>5881</v>
      </c>
      <c r="G46" s="27">
        <v>7128.4</v>
      </c>
      <c r="H46" s="15"/>
      <c r="I46" s="15"/>
    </row>
    <row r="47" spans="1:1013" ht="78.75" x14ac:dyDescent="0.25">
      <c r="A47" s="69" t="s">
        <v>162</v>
      </c>
      <c r="B47" s="79" t="s">
        <v>163</v>
      </c>
      <c r="C47" s="21" t="s">
        <v>164</v>
      </c>
      <c r="D47" s="67" t="s">
        <v>21</v>
      </c>
      <c r="E47" s="67" t="s">
        <v>19</v>
      </c>
      <c r="F47" s="55">
        <v>420</v>
      </c>
      <c r="G47" s="27">
        <v>512.4</v>
      </c>
      <c r="H47" s="15"/>
      <c r="I47" s="15"/>
    </row>
    <row r="48" spans="1:1013" ht="55.7" customHeight="1" x14ac:dyDescent="0.25">
      <c r="A48" s="69" t="s">
        <v>165</v>
      </c>
      <c r="B48" s="67" t="s">
        <v>166</v>
      </c>
      <c r="C48" s="67" t="s">
        <v>167</v>
      </c>
      <c r="D48" s="67" t="s">
        <v>21</v>
      </c>
      <c r="E48" s="67" t="s">
        <v>19</v>
      </c>
      <c r="F48" s="55">
        <v>2650</v>
      </c>
      <c r="G48" s="27">
        <v>3378.49</v>
      </c>
      <c r="H48" s="27">
        <v>0</v>
      </c>
      <c r="I48" s="87">
        <v>0</v>
      </c>
    </row>
    <row r="49" spans="1:16380" ht="99.2" customHeight="1" x14ac:dyDescent="0.25">
      <c r="A49" s="69" t="s">
        <v>169</v>
      </c>
      <c r="B49" s="67" t="s">
        <v>170</v>
      </c>
      <c r="C49" s="67" t="s">
        <v>168</v>
      </c>
      <c r="D49" s="67" t="s">
        <v>21</v>
      </c>
      <c r="E49" s="67" t="s">
        <v>107</v>
      </c>
      <c r="F49" s="55" t="s">
        <v>171</v>
      </c>
      <c r="G49" s="27">
        <v>22400</v>
      </c>
      <c r="H49" s="27">
        <f>10500+10500</f>
        <v>21000</v>
      </c>
      <c r="I49" s="15"/>
    </row>
    <row r="50" spans="1:16380" s="89" customFormat="1" ht="99.2" customHeight="1" x14ac:dyDescent="0.25">
      <c r="A50" s="69" t="s">
        <v>173</v>
      </c>
      <c r="B50" s="67" t="s">
        <v>172</v>
      </c>
      <c r="C50" s="67" t="s">
        <v>368</v>
      </c>
      <c r="D50" s="67" t="s">
        <v>21</v>
      </c>
      <c r="E50" s="67" t="s">
        <v>19</v>
      </c>
      <c r="F50" s="55" t="s">
        <v>174</v>
      </c>
      <c r="G50" s="27"/>
      <c r="H50" s="27">
        <f>2800+5000-400</f>
        <v>7400</v>
      </c>
      <c r="I50" s="27">
        <f>7600+7600-7600</f>
        <v>7600</v>
      </c>
      <c r="J50" s="3"/>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c r="RA50" s="88"/>
      <c r="RB50" s="88"/>
      <c r="RC50" s="88"/>
      <c r="RD50" s="88"/>
      <c r="RE50" s="88"/>
      <c r="RF50" s="88"/>
      <c r="RG50" s="88"/>
      <c r="RH50" s="88"/>
      <c r="RI50" s="88"/>
      <c r="RJ50" s="88"/>
      <c r="RK50" s="88"/>
      <c r="RL50" s="88"/>
      <c r="RM50" s="88"/>
      <c r="RN50" s="88"/>
      <c r="RO50" s="88"/>
      <c r="RP50" s="88"/>
      <c r="RQ50" s="88"/>
      <c r="RR50" s="88"/>
      <c r="RS50" s="88"/>
      <c r="RT50" s="88"/>
      <c r="RU50" s="88"/>
      <c r="RV50" s="88"/>
      <c r="RW50" s="88"/>
      <c r="RX50" s="88"/>
      <c r="RY50" s="88"/>
      <c r="RZ50" s="88"/>
      <c r="SA50" s="88"/>
      <c r="SB50" s="88"/>
      <c r="SC50" s="88"/>
      <c r="SD50" s="88"/>
      <c r="SE50" s="88"/>
      <c r="SF50" s="88"/>
      <c r="SG50" s="88"/>
      <c r="SH50" s="88"/>
      <c r="SI50" s="88"/>
      <c r="SJ50" s="88"/>
      <c r="SK50" s="88"/>
      <c r="SL50" s="88"/>
      <c r="SM50" s="88"/>
      <c r="SN50" s="88"/>
      <c r="SO50" s="88"/>
      <c r="SP50" s="88"/>
      <c r="SQ50" s="88"/>
      <c r="SR50" s="88"/>
      <c r="SS50" s="88"/>
      <c r="ST50" s="88"/>
      <c r="SU50" s="88"/>
      <c r="SV50" s="88"/>
      <c r="SW50" s="88"/>
      <c r="SX50" s="88"/>
      <c r="SY50" s="88"/>
      <c r="SZ50" s="88"/>
      <c r="TA50" s="88"/>
      <c r="TB50" s="88"/>
      <c r="TC50" s="88"/>
      <c r="TD50" s="88"/>
      <c r="TE50" s="88"/>
      <c r="TF50" s="88"/>
      <c r="TG50" s="88"/>
      <c r="TH50" s="88"/>
      <c r="TI50" s="88"/>
      <c r="TJ50" s="88"/>
      <c r="TK50" s="88"/>
      <c r="TL50" s="88"/>
      <c r="TM50" s="88"/>
      <c r="TN50" s="88"/>
      <c r="TO50" s="88"/>
      <c r="TP50" s="88"/>
      <c r="TQ50" s="88"/>
      <c r="TR50" s="88"/>
      <c r="TS50" s="88"/>
      <c r="TT50" s="88"/>
      <c r="TU50" s="88"/>
      <c r="TV50" s="88"/>
      <c r="TW50" s="88"/>
      <c r="TX50" s="88"/>
      <c r="TY50" s="88"/>
      <c r="TZ50" s="88"/>
      <c r="UA50" s="88"/>
      <c r="UB50" s="88"/>
      <c r="UC50" s="88"/>
      <c r="UD50" s="88"/>
      <c r="UE50" s="88"/>
      <c r="UF50" s="88"/>
      <c r="UG50" s="88"/>
      <c r="UH50" s="88"/>
      <c r="UI50" s="88"/>
      <c r="UJ50" s="88"/>
      <c r="UK50" s="88"/>
      <c r="UL50" s="88"/>
      <c r="UM50" s="88"/>
      <c r="UN50" s="88"/>
      <c r="UO50" s="88"/>
      <c r="UP50" s="88"/>
      <c r="UQ50" s="88"/>
      <c r="UR50" s="88"/>
      <c r="US50" s="88"/>
      <c r="UT50" s="88"/>
      <c r="UU50" s="88"/>
      <c r="UV50" s="88"/>
      <c r="UW50" s="88"/>
      <c r="UX50" s="88"/>
      <c r="UY50" s="88"/>
      <c r="UZ50" s="88"/>
      <c r="VA50" s="88"/>
      <c r="VB50" s="88"/>
      <c r="VC50" s="88"/>
      <c r="VD50" s="88"/>
      <c r="VE50" s="88"/>
      <c r="VF50" s="88"/>
      <c r="VG50" s="88"/>
      <c r="VH50" s="88"/>
      <c r="VI50" s="88"/>
      <c r="VJ50" s="88"/>
      <c r="VK50" s="88"/>
      <c r="VL50" s="88"/>
      <c r="VM50" s="88"/>
      <c r="VN50" s="88"/>
      <c r="VO50" s="88"/>
      <c r="VP50" s="88"/>
      <c r="VQ50" s="88"/>
      <c r="VR50" s="88"/>
      <c r="VS50" s="88"/>
      <c r="VT50" s="88"/>
      <c r="VU50" s="88"/>
      <c r="VV50" s="88"/>
      <c r="VW50" s="88"/>
      <c r="VX50" s="88"/>
      <c r="VY50" s="88"/>
      <c r="VZ50" s="88"/>
      <c r="WA50" s="88"/>
      <c r="WB50" s="88"/>
      <c r="WC50" s="88"/>
      <c r="WD50" s="88"/>
      <c r="WE50" s="88"/>
      <c r="WF50" s="88"/>
      <c r="WG50" s="88"/>
      <c r="WH50" s="88"/>
      <c r="WI50" s="88"/>
      <c r="WJ50" s="88"/>
      <c r="WK50" s="88"/>
      <c r="WL50" s="88"/>
      <c r="WM50" s="88"/>
      <c r="WN50" s="88"/>
      <c r="WO50" s="88"/>
      <c r="WP50" s="88"/>
      <c r="WQ50" s="88"/>
      <c r="WR50" s="88"/>
      <c r="WS50" s="88"/>
      <c r="WT50" s="88"/>
      <c r="WU50" s="88"/>
      <c r="WV50" s="88"/>
      <c r="WW50" s="88"/>
      <c r="WX50" s="88"/>
      <c r="WY50" s="88"/>
      <c r="WZ50" s="88"/>
      <c r="XA50" s="88"/>
      <c r="XB50" s="88"/>
      <c r="XC50" s="88"/>
      <c r="XD50" s="88"/>
      <c r="XE50" s="88"/>
      <c r="XF50" s="88"/>
      <c r="XG50" s="88"/>
      <c r="XH50" s="88"/>
      <c r="XI50" s="88"/>
      <c r="XJ50" s="88"/>
      <c r="XK50" s="88"/>
      <c r="XL50" s="88"/>
      <c r="XM50" s="88"/>
      <c r="XN50" s="88"/>
      <c r="XO50" s="88"/>
      <c r="XP50" s="88"/>
      <c r="XQ50" s="88"/>
      <c r="XR50" s="88"/>
      <c r="XS50" s="88"/>
      <c r="XT50" s="88"/>
      <c r="XU50" s="88"/>
      <c r="XV50" s="88"/>
      <c r="XW50" s="88"/>
      <c r="XX50" s="88"/>
      <c r="XY50" s="88"/>
      <c r="XZ50" s="88"/>
      <c r="YA50" s="88"/>
      <c r="YB50" s="88"/>
      <c r="YC50" s="88"/>
      <c r="YD50" s="88"/>
      <c r="YE50" s="88"/>
      <c r="YF50" s="88"/>
      <c r="YG50" s="88"/>
      <c r="YH50" s="88"/>
      <c r="YI50" s="88"/>
      <c r="YJ50" s="88"/>
      <c r="YK50" s="88"/>
      <c r="YL50" s="88"/>
      <c r="YM50" s="88"/>
      <c r="YN50" s="88"/>
      <c r="YO50" s="88"/>
      <c r="YP50" s="88"/>
      <c r="YQ50" s="88"/>
      <c r="YR50" s="88"/>
      <c r="YS50" s="88"/>
      <c r="YT50" s="88"/>
      <c r="YU50" s="88"/>
      <c r="YV50" s="88"/>
      <c r="YW50" s="88"/>
      <c r="YX50" s="88"/>
      <c r="YY50" s="88"/>
      <c r="YZ50" s="88"/>
      <c r="ZA50" s="88"/>
      <c r="ZB50" s="88"/>
      <c r="ZC50" s="88"/>
      <c r="ZD50" s="88"/>
      <c r="ZE50" s="88"/>
      <c r="ZF50" s="88"/>
      <c r="ZG50" s="88"/>
      <c r="ZH50" s="88"/>
      <c r="ZI50" s="88"/>
      <c r="ZJ50" s="88"/>
      <c r="ZK50" s="88"/>
      <c r="ZL50" s="88"/>
      <c r="ZM50" s="88"/>
      <c r="ZN50" s="88"/>
      <c r="ZO50" s="88"/>
      <c r="ZP50" s="88"/>
      <c r="ZQ50" s="88"/>
      <c r="ZR50" s="88"/>
      <c r="ZS50" s="88"/>
      <c r="ZT50" s="88"/>
      <c r="ZU50" s="88"/>
      <c r="ZV50" s="88"/>
      <c r="ZW50" s="88"/>
      <c r="ZX50" s="88"/>
      <c r="ZY50" s="88"/>
      <c r="ZZ50" s="88"/>
      <c r="AAA50" s="88"/>
      <c r="AAB50" s="88"/>
      <c r="AAC50" s="88"/>
      <c r="AAD50" s="88"/>
      <c r="AAE50" s="88"/>
      <c r="AAF50" s="88"/>
      <c r="AAG50" s="88"/>
      <c r="AAH50" s="88"/>
      <c r="AAI50" s="88"/>
      <c r="AAJ50" s="88"/>
      <c r="AAK50" s="88"/>
      <c r="AAL50" s="88"/>
      <c r="AAM50" s="88"/>
      <c r="AAN50" s="88"/>
      <c r="AAO50" s="88"/>
      <c r="AAP50" s="88"/>
      <c r="AAQ50" s="88"/>
      <c r="AAR50" s="88"/>
      <c r="AAS50" s="88"/>
      <c r="AAT50" s="88"/>
      <c r="AAU50" s="88"/>
      <c r="AAV50" s="88"/>
      <c r="AAW50" s="88"/>
      <c r="AAX50" s="88"/>
      <c r="AAY50" s="88"/>
      <c r="AAZ50" s="88"/>
      <c r="ABA50" s="88"/>
      <c r="ABB50" s="88"/>
      <c r="ABC50" s="88"/>
      <c r="ABD50" s="88"/>
      <c r="ABE50" s="88"/>
      <c r="ABF50" s="88"/>
      <c r="ABG50" s="88"/>
      <c r="ABH50" s="88"/>
      <c r="ABI50" s="88"/>
      <c r="ABJ50" s="88"/>
      <c r="ABK50" s="88"/>
      <c r="ABL50" s="88"/>
      <c r="ABM50" s="88"/>
      <c r="ABN50" s="88"/>
      <c r="ABO50" s="88"/>
      <c r="ABP50" s="88"/>
      <c r="ABQ50" s="88"/>
      <c r="ABR50" s="88"/>
      <c r="ABS50" s="88"/>
      <c r="ABT50" s="88"/>
      <c r="ABU50" s="88"/>
      <c r="ABV50" s="88"/>
      <c r="ABW50" s="88"/>
      <c r="ABX50" s="88"/>
      <c r="ABY50" s="88"/>
      <c r="ABZ50" s="88"/>
      <c r="ACA50" s="88"/>
      <c r="ACB50" s="88"/>
      <c r="ACC50" s="88"/>
      <c r="ACD50" s="88"/>
      <c r="ACE50" s="88"/>
      <c r="ACF50" s="88"/>
      <c r="ACG50" s="88"/>
      <c r="ACH50" s="88"/>
      <c r="ACI50" s="88"/>
      <c r="ACJ50" s="88"/>
      <c r="ACK50" s="88"/>
      <c r="ACL50" s="88"/>
      <c r="ACM50" s="88"/>
      <c r="ACN50" s="88"/>
      <c r="ACO50" s="88"/>
      <c r="ACP50" s="88"/>
      <c r="ACQ50" s="88"/>
      <c r="ACR50" s="88"/>
      <c r="ACS50" s="88"/>
      <c r="ACT50" s="88"/>
      <c r="ACU50" s="88"/>
      <c r="ACV50" s="88"/>
      <c r="ACW50" s="88"/>
      <c r="ACX50" s="88"/>
      <c r="ACY50" s="88"/>
      <c r="ACZ50" s="88"/>
      <c r="ADA50" s="88"/>
      <c r="ADB50" s="88"/>
      <c r="ADC50" s="88"/>
      <c r="ADD50" s="88"/>
      <c r="ADE50" s="88"/>
      <c r="ADF50" s="88"/>
      <c r="ADG50" s="88"/>
      <c r="ADH50" s="88"/>
      <c r="ADI50" s="88"/>
      <c r="ADJ50" s="88"/>
      <c r="ADK50" s="88"/>
      <c r="ADL50" s="88"/>
      <c r="ADM50" s="88"/>
      <c r="ADN50" s="88"/>
      <c r="ADO50" s="88"/>
      <c r="ADP50" s="88"/>
      <c r="ADQ50" s="88"/>
      <c r="ADR50" s="88"/>
      <c r="ADS50" s="88"/>
      <c r="ADT50" s="88"/>
      <c r="ADU50" s="88"/>
      <c r="ADV50" s="88"/>
      <c r="ADW50" s="88"/>
      <c r="ADX50" s="88"/>
      <c r="ADY50" s="88"/>
      <c r="ADZ50" s="88"/>
      <c r="AEA50" s="88"/>
      <c r="AEB50" s="88"/>
      <c r="AEC50" s="88"/>
      <c r="AED50" s="88"/>
      <c r="AEE50" s="88"/>
      <c r="AEF50" s="88"/>
      <c r="AEG50" s="88"/>
      <c r="AEH50" s="88"/>
      <c r="AEI50" s="88"/>
      <c r="AEJ50" s="88"/>
      <c r="AEK50" s="88"/>
      <c r="AEL50" s="88"/>
      <c r="AEM50" s="88"/>
      <c r="AEN50" s="88"/>
      <c r="AEO50" s="88"/>
      <c r="AEP50" s="88"/>
      <c r="AEQ50" s="88"/>
      <c r="AER50" s="88"/>
      <c r="AES50" s="88"/>
      <c r="AET50" s="88"/>
      <c r="AEU50" s="88"/>
      <c r="AEV50" s="88"/>
      <c r="AEW50" s="88"/>
      <c r="AEX50" s="88"/>
      <c r="AEY50" s="88"/>
      <c r="AEZ50" s="88"/>
      <c r="AFA50" s="88"/>
      <c r="AFB50" s="88"/>
      <c r="AFC50" s="88"/>
      <c r="AFD50" s="88"/>
      <c r="AFE50" s="88"/>
      <c r="AFF50" s="88"/>
      <c r="AFG50" s="88"/>
      <c r="AFH50" s="88"/>
      <c r="AFI50" s="88"/>
      <c r="AFJ50" s="88"/>
      <c r="AFK50" s="88"/>
      <c r="AFL50" s="88"/>
      <c r="AFM50" s="88"/>
      <c r="AFN50" s="88"/>
      <c r="AFO50" s="88"/>
      <c r="AFP50" s="88"/>
      <c r="AFQ50" s="88"/>
      <c r="AFR50" s="88"/>
      <c r="AFS50" s="88"/>
      <c r="AFT50" s="88"/>
      <c r="AFU50" s="88"/>
      <c r="AFV50" s="88"/>
      <c r="AFW50" s="88"/>
      <c r="AFX50" s="88"/>
      <c r="AFY50" s="88"/>
      <c r="AFZ50" s="88"/>
      <c r="AGA50" s="88"/>
      <c r="AGB50" s="88"/>
      <c r="AGC50" s="88"/>
      <c r="AGD50" s="88"/>
      <c r="AGE50" s="88"/>
      <c r="AGF50" s="88"/>
      <c r="AGG50" s="88"/>
      <c r="AGH50" s="88"/>
      <c r="AGI50" s="88"/>
      <c r="AGJ50" s="88"/>
      <c r="AGK50" s="88"/>
      <c r="AGL50" s="88"/>
      <c r="AGM50" s="88"/>
      <c r="AGN50" s="88"/>
      <c r="AGO50" s="88"/>
      <c r="AGP50" s="88"/>
      <c r="AGQ50" s="88"/>
      <c r="AGR50" s="88"/>
      <c r="AGS50" s="88"/>
      <c r="AGT50" s="88"/>
      <c r="AGU50" s="88"/>
      <c r="AGV50" s="88"/>
      <c r="AGW50" s="88"/>
      <c r="AGX50" s="88"/>
      <c r="AGY50" s="88"/>
      <c r="AGZ50" s="88"/>
      <c r="AHA50" s="88"/>
      <c r="AHB50" s="88"/>
      <c r="AHC50" s="88"/>
      <c r="AHD50" s="88"/>
      <c r="AHE50" s="88"/>
      <c r="AHF50" s="88"/>
      <c r="AHG50" s="88"/>
      <c r="AHH50" s="88"/>
      <c r="AHI50" s="88"/>
      <c r="AHJ50" s="88"/>
      <c r="AHK50" s="88"/>
      <c r="AHL50" s="88"/>
      <c r="AHM50" s="88"/>
      <c r="AHN50" s="88"/>
      <c r="AHO50" s="88"/>
      <c r="AHP50" s="88"/>
      <c r="AHQ50" s="88"/>
      <c r="AHR50" s="88"/>
      <c r="AHS50" s="88"/>
      <c r="AHT50" s="88"/>
      <c r="AHU50" s="88"/>
      <c r="AHV50" s="88"/>
      <c r="AHW50" s="88"/>
      <c r="AHX50" s="88"/>
      <c r="AHY50" s="88"/>
      <c r="AHZ50" s="88"/>
      <c r="AIA50" s="88"/>
      <c r="AIB50" s="88"/>
      <c r="AIC50" s="88"/>
      <c r="AID50" s="88"/>
      <c r="AIE50" s="88"/>
      <c r="AIF50" s="88"/>
      <c r="AIG50" s="88"/>
      <c r="AIH50" s="88"/>
      <c r="AII50" s="88"/>
      <c r="AIJ50" s="88"/>
      <c r="AIK50" s="88"/>
      <c r="AIL50" s="88"/>
      <c r="AIM50" s="88"/>
      <c r="AIN50" s="88"/>
      <c r="AIO50" s="88"/>
      <c r="AIP50" s="88"/>
      <c r="AIQ50" s="88"/>
      <c r="AIR50" s="88"/>
      <c r="AIS50" s="88"/>
      <c r="AIT50" s="88"/>
      <c r="AIU50" s="88"/>
      <c r="AIV50" s="88"/>
      <c r="AIW50" s="88"/>
      <c r="AIX50" s="88"/>
      <c r="AIY50" s="88"/>
      <c r="AIZ50" s="88"/>
      <c r="AJA50" s="88"/>
      <c r="AJB50" s="88"/>
      <c r="AJC50" s="88"/>
      <c r="AJD50" s="88"/>
      <c r="AJE50" s="88"/>
      <c r="AJF50" s="88"/>
      <c r="AJG50" s="88"/>
      <c r="AJH50" s="88"/>
      <c r="AJI50" s="88"/>
      <c r="AJJ50" s="88"/>
      <c r="AJK50" s="88"/>
      <c r="AJL50" s="88"/>
      <c r="AJM50" s="88"/>
      <c r="AJN50" s="88"/>
      <c r="AJO50" s="88"/>
      <c r="AJP50" s="88"/>
      <c r="AJQ50" s="88"/>
      <c r="AJR50" s="88"/>
      <c r="AJS50" s="88"/>
      <c r="AJT50" s="88"/>
      <c r="AJU50" s="88"/>
      <c r="AJV50" s="88"/>
      <c r="AJW50" s="88"/>
      <c r="AJX50" s="88"/>
      <c r="AJY50" s="88"/>
      <c r="AJZ50" s="88"/>
      <c r="AKA50" s="88"/>
      <c r="AKB50" s="88"/>
      <c r="AKC50" s="88"/>
      <c r="AKD50" s="88"/>
      <c r="AKE50" s="88"/>
      <c r="AKF50" s="88"/>
      <c r="AKG50" s="88"/>
      <c r="AKH50" s="88"/>
      <c r="AKI50" s="88"/>
      <c r="AKJ50" s="88"/>
      <c r="AKK50" s="88"/>
      <c r="AKL50" s="88"/>
      <c r="AKM50" s="88"/>
      <c r="AKN50" s="88"/>
      <c r="AKO50" s="88"/>
      <c r="AKP50" s="88"/>
      <c r="AKQ50" s="88"/>
      <c r="AKR50" s="88"/>
      <c r="AKS50" s="88"/>
      <c r="AKT50" s="88"/>
      <c r="AKU50" s="88"/>
      <c r="AKV50" s="88"/>
      <c r="AKW50" s="88"/>
      <c r="AKX50" s="88"/>
      <c r="AKY50" s="88"/>
      <c r="AKZ50" s="88"/>
      <c r="ALA50" s="88"/>
      <c r="ALB50" s="88"/>
      <c r="ALC50" s="88"/>
      <c r="ALD50" s="88"/>
      <c r="ALE50" s="88"/>
      <c r="ALF50" s="88"/>
      <c r="ALG50" s="88"/>
      <c r="ALH50" s="88"/>
      <c r="ALI50" s="88"/>
      <c r="ALJ50" s="88"/>
      <c r="ALK50" s="88"/>
      <c r="ALL50" s="88"/>
      <c r="ALM50" s="88"/>
      <c r="ALN50" s="88"/>
      <c r="ALO50" s="88"/>
      <c r="ALP50" s="88"/>
      <c r="ALQ50" s="88"/>
      <c r="ALR50" s="88"/>
      <c r="ALS50" s="88"/>
      <c r="ALT50" s="88"/>
      <c r="ALU50" s="88"/>
      <c r="ALV50" s="88"/>
      <c r="ALW50" s="88"/>
      <c r="ALX50" s="88"/>
      <c r="ALY50" s="88"/>
    </row>
    <row r="51" spans="1:16380" s="89" customFormat="1" ht="132" customHeight="1" x14ac:dyDescent="0.25">
      <c r="A51" s="69" t="s">
        <v>78</v>
      </c>
      <c r="B51" s="67" t="s">
        <v>177</v>
      </c>
      <c r="C51" s="67" t="s">
        <v>176</v>
      </c>
      <c r="D51" s="67" t="s">
        <v>175</v>
      </c>
      <c r="E51" s="67" t="s">
        <v>19</v>
      </c>
      <c r="F51" s="55">
        <v>7000</v>
      </c>
      <c r="G51" s="27"/>
      <c r="H51" s="27">
        <f>900+900+900+762</f>
        <v>3462</v>
      </c>
      <c r="I51" s="27">
        <f>900+228</f>
        <v>1128</v>
      </c>
      <c r="J51" s="3"/>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c r="QZ51" s="88"/>
      <c r="RA51" s="88"/>
      <c r="RB51" s="88"/>
      <c r="RC51" s="88"/>
      <c r="RD51" s="88"/>
      <c r="RE51" s="88"/>
      <c r="RF51" s="88"/>
      <c r="RG51" s="88"/>
      <c r="RH51" s="88"/>
      <c r="RI51" s="88"/>
      <c r="RJ51" s="88"/>
      <c r="RK51" s="88"/>
      <c r="RL51" s="88"/>
      <c r="RM51" s="88"/>
      <c r="RN51" s="88"/>
      <c r="RO51" s="88"/>
      <c r="RP51" s="88"/>
      <c r="RQ51" s="88"/>
      <c r="RR51" s="88"/>
      <c r="RS51" s="88"/>
      <c r="RT51" s="88"/>
      <c r="RU51" s="88"/>
      <c r="RV51" s="88"/>
      <c r="RW51" s="88"/>
      <c r="RX51" s="88"/>
      <c r="RY51" s="88"/>
      <c r="RZ51" s="88"/>
      <c r="SA51" s="88"/>
      <c r="SB51" s="88"/>
      <c r="SC51" s="88"/>
      <c r="SD51" s="88"/>
      <c r="SE51" s="88"/>
      <c r="SF51" s="88"/>
      <c r="SG51" s="88"/>
      <c r="SH51" s="88"/>
      <c r="SI51" s="88"/>
      <c r="SJ51" s="88"/>
      <c r="SK51" s="88"/>
      <c r="SL51" s="88"/>
      <c r="SM51" s="88"/>
      <c r="SN51" s="88"/>
      <c r="SO51" s="88"/>
      <c r="SP51" s="88"/>
      <c r="SQ51" s="88"/>
      <c r="SR51" s="88"/>
      <c r="SS51" s="88"/>
      <c r="ST51" s="88"/>
      <c r="SU51" s="88"/>
      <c r="SV51" s="88"/>
      <c r="SW51" s="88"/>
      <c r="SX51" s="88"/>
      <c r="SY51" s="88"/>
      <c r="SZ51" s="88"/>
      <c r="TA51" s="88"/>
      <c r="TB51" s="88"/>
      <c r="TC51" s="88"/>
      <c r="TD51" s="88"/>
      <c r="TE51" s="88"/>
      <c r="TF51" s="88"/>
      <c r="TG51" s="88"/>
      <c r="TH51" s="88"/>
      <c r="TI51" s="88"/>
      <c r="TJ51" s="88"/>
      <c r="TK51" s="88"/>
      <c r="TL51" s="88"/>
      <c r="TM51" s="88"/>
      <c r="TN51" s="88"/>
      <c r="TO51" s="88"/>
      <c r="TP51" s="88"/>
      <c r="TQ51" s="88"/>
      <c r="TR51" s="88"/>
      <c r="TS51" s="88"/>
      <c r="TT51" s="88"/>
      <c r="TU51" s="88"/>
      <c r="TV51" s="88"/>
      <c r="TW51" s="88"/>
      <c r="TX51" s="88"/>
      <c r="TY51" s="88"/>
      <c r="TZ51" s="88"/>
      <c r="UA51" s="88"/>
      <c r="UB51" s="88"/>
      <c r="UC51" s="88"/>
      <c r="UD51" s="88"/>
      <c r="UE51" s="88"/>
      <c r="UF51" s="88"/>
      <c r="UG51" s="88"/>
      <c r="UH51" s="88"/>
      <c r="UI51" s="88"/>
      <c r="UJ51" s="88"/>
      <c r="UK51" s="88"/>
      <c r="UL51" s="88"/>
      <c r="UM51" s="88"/>
      <c r="UN51" s="88"/>
      <c r="UO51" s="88"/>
      <c r="UP51" s="88"/>
      <c r="UQ51" s="88"/>
      <c r="UR51" s="88"/>
      <c r="US51" s="88"/>
      <c r="UT51" s="88"/>
      <c r="UU51" s="88"/>
      <c r="UV51" s="88"/>
      <c r="UW51" s="88"/>
      <c r="UX51" s="88"/>
      <c r="UY51" s="88"/>
      <c r="UZ51" s="88"/>
      <c r="VA51" s="88"/>
      <c r="VB51" s="88"/>
      <c r="VC51" s="88"/>
      <c r="VD51" s="88"/>
      <c r="VE51" s="88"/>
      <c r="VF51" s="88"/>
      <c r="VG51" s="88"/>
      <c r="VH51" s="88"/>
      <c r="VI51" s="88"/>
      <c r="VJ51" s="88"/>
      <c r="VK51" s="88"/>
      <c r="VL51" s="88"/>
      <c r="VM51" s="88"/>
      <c r="VN51" s="88"/>
      <c r="VO51" s="88"/>
      <c r="VP51" s="88"/>
      <c r="VQ51" s="88"/>
      <c r="VR51" s="88"/>
      <c r="VS51" s="88"/>
      <c r="VT51" s="88"/>
      <c r="VU51" s="88"/>
      <c r="VV51" s="88"/>
      <c r="VW51" s="88"/>
      <c r="VX51" s="88"/>
      <c r="VY51" s="88"/>
      <c r="VZ51" s="88"/>
      <c r="WA51" s="88"/>
      <c r="WB51" s="88"/>
      <c r="WC51" s="88"/>
      <c r="WD51" s="88"/>
      <c r="WE51" s="88"/>
      <c r="WF51" s="88"/>
      <c r="WG51" s="88"/>
      <c r="WH51" s="88"/>
      <c r="WI51" s="88"/>
      <c r="WJ51" s="88"/>
      <c r="WK51" s="88"/>
      <c r="WL51" s="88"/>
      <c r="WM51" s="88"/>
      <c r="WN51" s="88"/>
      <c r="WO51" s="88"/>
      <c r="WP51" s="88"/>
      <c r="WQ51" s="88"/>
      <c r="WR51" s="88"/>
      <c r="WS51" s="88"/>
      <c r="WT51" s="88"/>
      <c r="WU51" s="88"/>
      <c r="WV51" s="88"/>
      <c r="WW51" s="88"/>
      <c r="WX51" s="88"/>
      <c r="WY51" s="88"/>
      <c r="WZ51" s="88"/>
      <c r="XA51" s="88"/>
      <c r="XB51" s="88"/>
      <c r="XC51" s="88"/>
      <c r="XD51" s="88"/>
      <c r="XE51" s="88"/>
      <c r="XF51" s="88"/>
      <c r="XG51" s="88"/>
      <c r="XH51" s="88"/>
      <c r="XI51" s="88"/>
      <c r="XJ51" s="88"/>
      <c r="XK51" s="88"/>
      <c r="XL51" s="88"/>
      <c r="XM51" s="88"/>
      <c r="XN51" s="88"/>
      <c r="XO51" s="88"/>
      <c r="XP51" s="88"/>
      <c r="XQ51" s="88"/>
      <c r="XR51" s="88"/>
      <c r="XS51" s="88"/>
      <c r="XT51" s="88"/>
      <c r="XU51" s="88"/>
      <c r="XV51" s="88"/>
      <c r="XW51" s="88"/>
      <c r="XX51" s="88"/>
      <c r="XY51" s="88"/>
      <c r="XZ51" s="88"/>
      <c r="YA51" s="88"/>
      <c r="YB51" s="88"/>
      <c r="YC51" s="88"/>
      <c r="YD51" s="88"/>
      <c r="YE51" s="88"/>
      <c r="YF51" s="88"/>
      <c r="YG51" s="88"/>
      <c r="YH51" s="88"/>
      <c r="YI51" s="88"/>
      <c r="YJ51" s="88"/>
      <c r="YK51" s="88"/>
      <c r="YL51" s="88"/>
      <c r="YM51" s="88"/>
      <c r="YN51" s="88"/>
      <c r="YO51" s="88"/>
      <c r="YP51" s="88"/>
      <c r="YQ51" s="88"/>
      <c r="YR51" s="88"/>
      <c r="YS51" s="88"/>
      <c r="YT51" s="88"/>
      <c r="YU51" s="88"/>
      <c r="YV51" s="88"/>
      <c r="YW51" s="88"/>
      <c r="YX51" s="88"/>
      <c r="YY51" s="88"/>
      <c r="YZ51" s="88"/>
      <c r="ZA51" s="88"/>
      <c r="ZB51" s="88"/>
      <c r="ZC51" s="88"/>
      <c r="ZD51" s="88"/>
      <c r="ZE51" s="88"/>
      <c r="ZF51" s="88"/>
      <c r="ZG51" s="88"/>
      <c r="ZH51" s="88"/>
      <c r="ZI51" s="88"/>
      <c r="ZJ51" s="88"/>
      <c r="ZK51" s="88"/>
      <c r="ZL51" s="88"/>
      <c r="ZM51" s="88"/>
      <c r="ZN51" s="88"/>
      <c r="ZO51" s="88"/>
      <c r="ZP51" s="88"/>
      <c r="ZQ51" s="88"/>
      <c r="ZR51" s="88"/>
      <c r="ZS51" s="88"/>
      <c r="ZT51" s="88"/>
      <c r="ZU51" s="88"/>
      <c r="ZV51" s="88"/>
      <c r="ZW51" s="88"/>
      <c r="ZX51" s="88"/>
      <c r="ZY51" s="88"/>
      <c r="ZZ51" s="88"/>
      <c r="AAA51" s="88"/>
      <c r="AAB51" s="88"/>
      <c r="AAC51" s="88"/>
      <c r="AAD51" s="88"/>
      <c r="AAE51" s="88"/>
      <c r="AAF51" s="88"/>
      <c r="AAG51" s="88"/>
      <c r="AAH51" s="88"/>
      <c r="AAI51" s="88"/>
      <c r="AAJ51" s="88"/>
      <c r="AAK51" s="88"/>
      <c r="AAL51" s="88"/>
      <c r="AAM51" s="88"/>
      <c r="AAN51" s="88"/>
      <c r="AAO51" s="88"/>
      <c r="AAP51" s="88"/>
      <c r="AAQ51" s="88"/>
      <c r="AAR51" s="88"/>
      <c r="AAS51" s="88"/>
      <c r="AAT51" s="88"/>
      <c r="AAU51" s="88"/>
      <c r="AAV51" s="88"/>
      <c r="AAW51" s="88"/>
      <c r="AAX51" s="88"/>
      <c r="AAY51" s="88"/>
      <c r="AAZ51" s="88"/>
      <c r="ABA51" s="88"/>
      <c r="ABB51" s="88"/>
      <c r="ABC51" s="88"/>
      <c r="ABD51" s="88"/>
      <c r="ABE51" s="88"/>
      <c r="ABF51" s="88"/>
      <c r="ABG51" s="88"/>
      <c r="ABH51" s="88"/>
      <c r="ABI51" s="88"/>
      <c r="ABJ51" s="88"/>
      <c r="ABK51" s="88"/>
      <c r="ABL51" s="88"/>
      <c r="ABM51" s="88"/>
      <c r="ABN51" s="88"/>
      <c r="ABO51" s="88"/>
      <c r="ABP51" s="88"/>
      <c r="ABQ51" s="88"/>
      <c r="ABR51" s="88"/>
      <c r="ABS51" s="88"/>
      <c r="ABT51" s="88"/>
      <c r="ABU51" s="88"/>
      <c r="ABV51" s="88"/>
      <c r="ABW51" s="88"/>
      <c r="ABX51" s="88"/>
      <c r="ABY51" s="88"/>
      <c r="ABZ51" s="88"/>
      <c r="ACA51" s="88"/>
      <c r="ACB51" s="88"/>
      <c r="ACC51" s="88"/>
      <c r="ACD51" s="88"/>
      <c r="ACE51" s="88"/>
      <c r="ACF51" s="88"/>
      <c r="ACG51" s="88"/>
      <c r="ACH51" s="88"/>
      <c r="ACI51" s="88"/>
      <c r="ACJ51" s="88"/>
      <c r="ACK51" s="88"/>
      <c r="ACL51" s="88"/>
      <c r="ACM51" s="88"/>
      <c r="ACN51" s="88"/>
      <c r="ACO51" s="88"/>
      <c r="ACP51" s="88"/>
      <c r="ACQ51" s="88"/>
      <c r="ACR51" s="88"/>
      <c r="ACS51" s="88"/>
      <c r="ACT51" s="88"/>
      <c r="ACU51" s="88"/>
      <c r="ACV51" s="88"/>
      <c r="ACW51" s="88"/>
      <c r="ACX51" s="88"/>
      <c r="ACY51" s="88"/>
      <c r="ACZ51" s="88"/>
      <c r="ADA51" s="88"/>
      <c r="ADB51" s="88"/>
      <c r="ADC51" s="88"/>
      <c r="ADD51" s="88"/>
      <c r="ADE51" s="88"/>
      <c r="ADF51" s="88"/>
      <c r="ADG51" s="88"/>
      <c r="ADH51" s="88"/>
      <c r="ADI51" s="88"/>
      <c r="ADJ51" s="88"/>
      <c r="ADK51" s="88"/>
      <c r="ADL51" s="88"/>
      <c r="ADM51" s="88"/>
      <c r="ADN51" s="88"/>
      <c r="ADO51" s="88"/>
      <c r="ADP51" s="88"/>
      <c r="ADQ51" s="88"/>
      <c r="ADR51" s="88"/>
      <c r="ADS51" s="88"/>
      <c r="ADT51" s="88"/>
      <c r="ADU51" s="88"/>
      <c r="ADV51" s="88"/>
      <c r="ADW51" s="88"/>
      <c r="ADX51" s="88"/>
      <c r="ADY51" s="88"/>
      <c r="ADZ51" s="88"/>
      <c r="AEA51" s="88"/>
      <c r="AEB51" s="88"/>
      <c r="AEC51" s="88"/>
      <c r="AED51" s="88"/>
      <c r="AEE51" s="88"/>
      <c r="AEF51" s="88"/>
      <c r="AEG51" s="88"/>
      <c r="AEH51" s="88"/>
      <c r="AEI51" s="88"/>
      <c r="AEJ51" s="88"/>
      <c r="AEK51" s="88"/>
      <c r="AEL51" s="88"/>
      <c r="AEM51" s="88"/>
      <c r="AEN51" s="88"/>
      <c r="AEO51" s="88"/>
      <c r="AEP51" s="88"/>
      <c r="AEQ51" s="88"/>
      <c r="AER51" s="88"/>
      <c r="AES51" s="88"/>
      <c r="AET51" s="88"/>
      <c r="AEU51" s="88"/>
      <c r="AEV51" s="88"/>
      <c r="AEW51" s="88"/>
      <c r="AEX51" s="88"/>
      <c r="AEY51" s="88"/>
      <c r="AEZ51" s="88"/>
      <c r="AFA51" s="88"/>
      <c r="AFB51" s="88"/>
      <c r="AFC51" s="88"/>
      <c r="AFD51" s="88"/>
      <c r="AFE51" s="88"/>
      <c r="AFF51" s="88"/>
      <c r="AFG51" s="88"/>
      <c r="AFH51" s="88"/>
      <c r="AFI51" s="88"/>
      <c r="AFJ51" s="88"/>
      <c r="AFK51" s="88"/>
      <c r="AFL51" s="88"/>
      <c r="AFM51" s="88"/>
      <c r="AFN51" s="88"/>
      <c r="AFO51" s="88"/>
      <c r="AFP51" s="88"/>
      <c r="AFQ51" s="88"/>
      <c r="AFR51" s="88"/>
      <c r="AFS51" s="88"/>
      <c r="AFT51" s="88"/>
      <c r="AFU51" s="88"/>
      <c r="AFV51" s="88"/>
      <c r="AFW51" s="88"/>
      <c r="AFX51" s="88"/>
      <c r="AFY51" s="88"/>
      <c r="AFZ51" s="88"/>
      <c r="AGA51" s="88"/>
      <c r="AGB51" s="88"/>
      <c r="AGC51" s="88"/>
      <c r="AGD51" s="88"/>
      <c r="AGE51" s="88"/>
      <c r="AGF51" s="88"/>
      <c r="AGG51" s="88"/>
      <c r="AGH51" s="88"/>
      <c r="AGI51" s="88"/>
      <c r="AGJ51" s="88"/>
      <c r="AGK51" s="88"/>
      <c r="AGL51" s="88"/>
      <c r="AGM51" s="88"/>
      <c r="AGN51" s="88"/>
      <c r="AGO51" s="88"/>
      <c r="AGP51" s="88"/>
      <c r="AGQ51" s="88"/>
      <c r="AGR51" s="88"/>
      <c r="AGS51" s="88"/>
      <c r="AGT51" s="88"/>
      <c r="AGU51" s="88"/>
      <c r="AGV51" s="88"/>
      <c r="AGW51" s="88"/>
      <c r="AGX51" s="88"/>
      <c r="AGY51" s="88"/>
      <c r="AGZ51" s="88"/>
      <c r="AHA51" s="88"/>
      <c r="AHB51" s="88"/>
      <c r="AHC51" s="88"/>
      <c r="AHD51" s="88"/>
      <c r="AHE51" s="88"/>
      <c r="AHF51" s="88"/>
      <c r="AHG51" s="88"/>
      <c r="AHH51" s="88"/>
      <c r="AHI51" s="88"/>
      <c r="AHJ51" s="88"/>
      <c r="AHK51" s="88"/>
      <c r="AHL51" s="88"/>
      <c r="AHM51" s="88"/>
      <c r="AHN51" s="88"/>
      <c r="AHO51" s="88"/>
      <c r="AHP51" s="88"/>
      <c r="AHQ51" s="88"/>
      <c r="AHR51" s="88"/>
      <c r="AHS51" s="88"/>
      <c r="AHT51" s="88"/>
      <c r="AHU51" s="88"/>
      <c r="AHV51" s="88"/>
      <c r="AHW51" s="88"/>
      <c r="AHX51" s="88"/>
      <c r="AHY51" s="88"/>
      <c r="AHZ51" s="88"/>
      <c r="AIA51" s="88"/>
      <c r="AIB51" s="88"/>
      <c r="AIC51" s="88"/>
      <c r="AID51" s="88"/>
      <c r="AIE51" s="88"/>
      <c r="AIF51" s="88"/>
      <c r="AIG51" s="88"/>
      <c r="AIH51" s="88"/>
      <c r="AII51" s="88"/>
      <c r="AIJ51" s="88"/>
      <c r="AIK51" s="88"/>
      <c r="AIL51" s="88"/>
      <c r="AIM51" s="88"/>
      <c r="AIN51" s="88"/>
      <c r="AIO51" s="88"/>
      <c r="AIP51" s="88"/>
      <c r="AIQ51" s="88"/>
      <c r="AIR51" s="88"/>
      <c r="AIS51" s="88"/>
      <c r="AIT51" s="88"/>
      <c r="AIU51" s="88"/>
      <c r="AIV51" s="88"/>
      <c r="AIW51" s="88"/>
      <c r="AIX51" s="88"/>
      <c r="AIY51" s="88"/>
      <c r="AIZ51" s="88"/>
      <c r="AJA51" s="88"/>
      <c r="AJB51" s="88"/>
      <c r="AJC51" s="88"/>
      <c r="AJD51" s="88"/>
      <c r="AJE51" s="88"/>
      <c r="AJF51" s="88"/>
      <c r="AJG51" s="88"/>
      <c r="AJH51" s="88"/>
      <c r="AJI51" s="88"/>
      <c r="AJJ51" s="88"/>
      <c r="AJK51" s="88"/>
      <c r="AJL51" s="88"/>
      <c r="AJM51" s="88"/>
      <c r="AJN51" s="88"/>
      <c r="AJO51" s="88"/>
      <c r="AJP51" s="88"/>
      <c r="AJQ51" s="88"/>
      <c r="AJR51" s="88"/>
      <c r="AJS51" s="88"/>
      <c r="AJT51" s="88"/>
      <c r="AJU51" s="88"/>
      <c r="AJV51" s="88"/>
      <c r="AJW51" s="88"/>
      <c r="AJX51" s="88"/>
      <c r="AJY51" s="88"/>
      <c r="AJZ51" s="88"/>
      <c r="AKA51" s="88"/>
      <c r="AKB51" s="88"/>
      <c r="AKC51" s="88"/>
      <c r="AKD51" s="88"/>
      <c r="AKE51" s="88"/>
      <c r="AKF51" s="88"/>
      <c r="AKG51" s="88"/>
      <c r="AKH51" s="88"/>
      <c r="AKI51" s="88"/>
      <c r="AKJ51" s="88"/>
      <c r="AKK51" s="88"/>
      <c r="AKL51" s="88"/>
      <c r="AKM51" s="88"/>
      <c r="AKN51" s="88"/>
      <c r="AKO51" s="88"/>
      <c r="AKP51" s="88"/>
      <c r="AKQ51" s="88"/>
      <c r="AKR51" s="88"/>
      <c r="AKS51" s="88"/>
      <c r="AKT51" s="88"/>
      <c r="AKU51" s="88"/>
      <c r="AKV51" s="88"/>
      <c r="AKW51" s="88"/>
      <c r="AKX51" s="88"/>
      <c r="AKY51" s="88"/>
      <c r="AKZ51" s="88"/>
      <c r="ALA51" s="88"/>
      <c r="ALB51" s="88"/>
      <c r="ALC51" s="88"/>
      <c r="ALD51" s="88"/>
      <c r="ALE51" s="88"/>
      <c r="ALF51" s="88"/>
      <c r="ALG51" s="88"/>
      <c r="ALH51" s="88"/>
      <c r="ALI51" s="88"/>
      <c r="ALJ51" s="88"/>
      <c r="ALK51" s="88"/>
      <c r="ALL51" s="88"/>
      <c r="ALM51" s="88"/>
      <c r="ALN51" s="88"/>
      <c r="ALO51" s="88"/>
      <c r="ALP51" s="88"/>
      <c r="ALQ51" s="88"/>
      <c r="ALR51" s="88"/>
      <c r="ALS51" s="88"/>
      <c r="ALT51" s="88"/>
      <c r="ALU51" s="88"/>
      <c r="ALV51" s="88"/>
      <c r="ALW51" s="88"/>
      <c r="ALX51" s="88"/>
      <c r="ALY51" s="88"/>
    </row>
    <row r="52" spans="1:16380" s="89" customFormat="1" ht="138" customHeight="1" x14ac:dyDescent="0.25">
      <c r="A52" s="69" t="s">
        <v>179</v>
      </c>
      <c r="B52" s="67" t="s">
        <v>178</v>
      </c>
      <c r="C52" s="21" t="s">
        <v>180</v>
      </c>
      <c r="D52" s="67" t="s">
        <v>181</v>
      </c>
      <c r="E52" s="67" t="s">
        <v>19</v>
      </c>
      <c r="F52" s="55" t="s">
        <v>182</v>
      </c>
      <c r="G52" s="27"/>
      <c r="H52" s="27">
        <f>11040.97+341.13+341.13-341.13+450</f>
        <v>11832.099999999999</v>
      </c>
      <c r="I52" s="27">
        <f>148.68</f>
        <v>148.68</v>
      </c>
      <c r="J52" s="3"/>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c r="ZS52" s="88"/>
      <c r="ZT52" s="88"/>
      <c r="ZU52" s="88"/>
      <c r="ZV52" s="88"/>
      <c r="ZW52" s="88"/>
      <c r="ZX52" s="88"/>
      <c r="ZY52" s="88"/>
      <c r="ZZ52" s="88"/>
      <c r="AAA52" s="88"/>
      <c r="AAB52" s="88"/>
      <c r="AAC52" s="88"/>
      <c r="AAD52" s="88"/>
      <c r="AAE52" s="88"/>
      <c r="AAF52" s="88"/>
      <c r="AAG52" s="88"/>
      <c r="AAH52" s="88"/>
      <c r="AAI52" s="88"/>
      <c r="AAJ52" s="88"/>
      <c r="AAK52" s="88"/>
      <c r="AAL52" s="88"/>
      <c r="AAM52" s="88"/>
      <c r="AAN52" s="88"/>
      <c r="AAO52" s="88"/>
      <c r="AAP52" s="88"/>
      <c r="AAQ52" s="88"/>
      <c r="AAR52" s="88"/>
      <c r="AAS52" s="88"/>
      <c r="AAT52" s="88"/>
      <c r="AAU52" s="88"/>
      <c r="AAV52" s="88"/>
      <c r="AAW52" s="88"/>
      <c r="AAX52" s="88"/>
      <c r="AAY52" s="88"/>
      <c r="AAZ52" s="88"/>
      <c r="ABA52" s="88"/>
      <c r="ABB52" s="88"/>
      <c r="ABC52" s="88"/>
      <c r="ABD52" s="88"/>
      <c r="ABE52" s="88"/>
      <c r="ABF52" s="88"/>
      <c r="ABG52" s="88"/>
      <c r="ABH52" s="88"/>
      <c r="ABI52" s="88"/>
      <c r="ABJ52" s="88"/>
      <c r="ABK52" s="88"/>
      <c r="ABL52" s="88"/>
      <c r="ABM52" s="88"/>
      <c r="ABN52" s="88"/>
      <c r="ABO52" s="88"/>
      <c r="ABP52" s="88"/>
      <c r="ABQ52" s="88"/>
      <c r="ABR52" s="88"/>
      <c r="ABS52" s="88"/>
      <c r="ABT52" s="88"/>
      <c r="ABU52" s="88"/>
      <c r="ABV52" s="88"/>
      <c r="ABW52" s="88"/>
      <c r="ABX52" s="88"/>
      <c r="ABY52" s="88"/>
      <c r="ABZ52" s="88"/>
      <c r="ACA52" s="88"/>
      <c r="ACB52" s="88"/>
      <c r="ACC52" s="88"/>
      <c r="ACD52" s="88"/>
      <c r="ACE52" s="88"/>
      <c r="ACF52" s="88"/>
      <c r="ACG52" s="88"/>
      <c r="ACH52" s="88"/>
      <c r="ACI52" s="88"/>
      <c r="ACJ52" s="88"/>
      <c r="ACK52" s="88"/>
      <c r="ACL52" s="88"/>
      <c r="ACM52" s="88"/>
      <c r="ACN52" s="88"/>
      <c r="ACO52" s="88"/>
      <c r="ACP52" s="88"/>
      <c r="ACQ52" s="88"/>
      <c r="ACR52" s="88"/>
      <c r="ACS52" s="88"/>
      <c r="ACT52" s="88"/>
      <c r="ACU52" s="88"/>
      <c r="ACV52" s="88"/>
      <c r="ACW52" s="88"/>
      <c r="ACX52" s="88"/>
      <c r="ACY52" s="88"/>
      <c r="ACZ52" s="88"/>
      <c r="ADA52" s="88"/>
      <c r="ADB52" s="88"/>
      <c r="ADC52" s="88"/>
      <c r="ADD52" s="88"/>
      <c r="ADE52" s="88"/>
      <c r="ADF52" s="88"/>
      <c r="ADG52" s="88"/>
      <c r="ADH52" s="88"/>
      <c r="ADI52" s="88"/>
      <c r="ADJ52" s="88"/>
      <c r="ADK52" s="88"/>
      <c r="ADL52" s="88"/>
      <c r="ADM52" s="88"/>
      <c r="ADN52" s="88"/>
      <c r="ADO52" s="88"/>
      <c r="ADP52" s="88"/>
      <c r="ADQ52" s="88"/>
      <c r="ADR52" s="88"/>
      <c r="ADS52" s="88"/>
      <c r="ADT52" s="88"/>
      <c r="ADU52" s="88"/>
      <c r="ADV52" s="88"/>
      <c r="ADW52" s="88"/>
      <c r="ADX52" s="88"/>
      <c r="ADY52" s="88"/>
      <c r="ADZ52" s="88"/>
      <c r="AEA52" s="88"/>
      <c r="AEB52" s="88"/>
      <c r="AEC52" s="88"/>
      <c r="AED52" s="88"/>
      <c r="AEE52" s="88"/>
      <c r="AEF52" s="88"/>
      <c r="AEG52" s="88"/>
      <c r="AEH52" s="88"/>
      <c r="AEI52" s="88"/>
      <c r="AEJ52" s="88"/>
      <c r="AEK52" s="88"/>
      <c r="AEL52" s="88"/>
      <c r="AEM52" s="88"/>
      <c r="AEN52" s="88"/>
      <c r="AEO52" s="88"/>
      <c r="AEP52" s="88"/>
      <c r="AEQ52" s="88"/>
      <c r="AER52" s="88"/>
      <c r="AES52" s="88"/>
      <c r="AET52" s="88"/>
      <c r="AEU52" s="88"/>
      <c r="AEV52" s="88"/>
      <c r="AEW52" s="88"/>
      <c r="AEX52" s="88"/>
      <c r="AEY52" s="88"/>
      <c r="AEZ52" s="88"/>
      <c r="AFA52" s="88"/>
      <c r="AFB52" s="88"/>
      <c r="AFC52" s="88"/>
      <c r="AFD52" s="88"/>
      <c r="AFE52" s="88"/>
      <c r="AFF52" s="88"/>
      <c r="AFG52" s="88"/>
      <c r="AFH52" s="88"/>
      <c r="AFI52" s="88"/>
      <c r="AFJ52" s="88"/>
      <c r="AFK52" s="88"/>
      <c r="AFL52" s="88"/>
      <c r="AFM52" s="88"/>
      <c r="AFN52" s="88"/>
      <c r="AFO52" s="88"/>
      <c r="AFP52" s="88"/>
      <c r="AFQ52" s="88"/>
      <c r="AFR52" s="88"/>
      <c r="AFS52" s="88"/>
      <c r="AFT52" s="88"/>
      <c r="AFU52" s="88"/>
      <c r="AFV52" s="88"/>
      <c r="AFW52" s="88"/>
      <c r="AFX52" s="88"/>
      <c r="AFY52" s="88"/>
      <c r="AFZ52" s="88"/>
      <c r="AGA52" s="88"/>
      <c r="AGB52" s="88"/>
      <c r="AGC52" s="88"/>
      <c r="AGD52" s="88"/>
      <c r="AGE52" s="88"/>
      <c r="AGF52" s="88"/>
      <c r="AGG52" s="88"/>
      <c r="AGH52" s="88"/>
      <c r="AGI52" s="88"/>
      <c r="AGJ52" s="88"/>
      <c r="AGK52" s="88"/>
      <c r="AGL52" s="88"/>
      <c r="AGM52" s="88"/>
      <c r="AGN52" s="88"/>
      <c r="AGO52" s="88"/>
      <c r="AGP52" s="88"/>
      <c r="AGQ52" s="88"/>
      <c r="AGR52" s="88"/>
      <c r="AGS52" s="88"/>
      <c r="AGT52" s="88"/>
      <c r="AGU52" s="88"/>
      <c r="AGV52" s="88"/>
      <c r="AGW52" s="88"/>
      <c r="AGX52" s="88"/>
      <c r="AGY52" s="88"/>
      <c r="AGZ52" s="88"/>
      <c r="AHA52" s="88"/>
      <c r="AHB52" s="88"/>
      <c r="AHC52" s="88"/>
      <c r="AHD52" s="88"/>
      <c r="AHE52" s="88"/>
      <c r="AHF52" s="88"/>
      <c r="AHG52" s="88"/>
      <c r="AHH52" s="88"/>
      <c r="AHI52" s="88"/>
      <c r="AHJ52" s="88"/>
      <c r="AHK52" s="88"/>
      <c r="AHL52" s="88"/>
      <c r="AHM52" s="88"/>
      <c r="AHN52" s="88"/>
      <c r="AHO52" s="88"/>
      <c r="AHP52" s="88"/>
      <c r="AHQ52" s="88"/>
      <c r="AHR52" s="88"/>
      <c r="AHS52" s="88"/>
      <c r="AHT52" s="88"/>
      <c r="AHU52" s="88"/>
      <c r="AHV52" s="88"/>
      <c r="AHW52" s="88"/>
      <c r="AHX52" s="88"/>
      <c r="AHY52" s="88"/>
      <c r="AHZ52" s="88"/>
      <c r="AIA52" s="88"/>
      <c r="AIB52" s="88"/>
      <c r="AIC52" s="88"/>
      <c r="AID52" s="88"/>
      <c r="AIE52" s="88"/>
      <c r="AIF52" s="88"/>
      <c r="AIG52" s="88"/>
      <c r="AIH52" s="88"/>
      <c r="AII52" s="88"/>
      <c r="AIJ52" s="88"/>
      <c r="AIK52" s="88"/>
      <c r="AIL52" s="88"/>
      <c r="AIM52" s="88"/>
      <c r="AIN52" s="88"/>
      <c r="AIO52" s="88"/>
      <c r="AIP52" s="88"/>
      <c r="AIQ52" s="88"/>
      <c r="AIR52" s="88"/>
      <c r="AIS52" s="88"/>
      <c r="AIT52" s="88"/>
      <c r="AIU52" s="88"/>
      <c r="AIV52" s="88"/>
      <c r="AIW52" s="88"/>
      <c r="AIX52" s="88"/>
      <c r="AIY52" s="88"/>
      <c r="AIZ52" s="88"/>
      <c r="AJA52" s="88"/>
      <c r="AJB52" s="88"/>
      <c r="AJC52" s="88"/>
      <c r="AJD52" s="88"/>
      <c r="AJE52" s="88"/>
      <c r="AJF52" s="88"/>
      <c r="AJG52" s="88"/>
      <c r="AJH52" s="88"/>
      <c r="AJI52" s="88"/>
      <c r="AJJ52" s="88"/>
      <c r="AJK52" s="88"/>
      <c r="AJL52" s="88"/>
      <c r="AJM52" s="88"/>
      <c r="AJN52" s="88"/>
      <c r="AJO52" s="88"/>
      <c r="AJP52" s="88"/>
      <c r="AJQ52" s="88"/>
      <c r="AJR52" s="88"/>
      <c r="AJS52" s="88"/>
      <c r="AJT52" s="88"/>
      <c r="AJU52" s="88"/>
      <c r="AJV52" s="88"/>
      <c r="AJW52" s="88"/>
      <c r="AJX52" s="88"/>
      <c r="AJY52" s="88"/>
      <c r="AJZ52" s="88"/>
      <c r="AKA52" s="88"/>
      <c r="AKB52" s="88"/>
      <c r="AKC52" s="88"/>
      <c r="AKD52" s="88"/>
      <c r="AKE52" s="88"/>
      <c r="AKF52" s="88"/>
      <c r="AKG52" s="88"/>
      <c r="AKH52" s="88"/>
      <c r="AKI52" s="88"/>
      <c r="AKJ52" s="88"/>
      <c r="AKK52" s="88"/>
      <c r="AKL52" s="88"/>
      <c r="AKM52" s="88"/>
      <c r="AKN52" s="88"/>
      <c r="AKO52" s="88"/>
      <c r="AKP52" s="88"/>
      <c r="AKQ52" s="88"/>
      <c r="AKR52" s="88"/>
      <c r="AKS52" s="88"/>
      <c r="AKT52" s="88"/>
      <c r="AKU52" s="88"/>
      <c r="AKV52" s="88"/>
      <c r="AKW52" s="88"/>
      <c r="AKX52" s="88"/>
      <c r="AKY52" s="88"/>
      <c r="AKZ52" s="88"/>
      <c r="ALA52" s="88"/>
      <c r="ALB52" s="88"/>
      <c r="ALC52" s="88"/>
      <c r="ALD52" s="88"/>
      <c r="ALE52" s="88"/>
      <c r="ALF52" s="88"/>
      <c r="ALG52" s="88"/>
      <c r="ALH52" s="88"/>
      <c r="ALI52" s="88"/>
      <c r="ALJ52" s="88"/>
      <c r="ALK52" s="88"/>
      <c r="ALL52" s="88"/>
      <c r="ALM52" s="88"/>
      <c r="ALN52" s="88"/>
      <c r="ALO52" s="88"/>
      <c r="ALP52" s="88"/>
      <c r="ALQ52" s="88"/>
      <c r="ALR52" s="88"/>
      <c r="ALS52" s="88"/>
      <c r="ALT52" s="88"/>
      <c r="ALU52" s="88"/>
      <c r="ALV52" s="88"/>
      <c r="ALW52" s="88"/>
      <c r="ALX52" s="88"/>
      <c r="ALY52" s="88"/>
    </row>
    <row r="53" spans="1:16380" ht="75.75" customHeight="1" x14ac:dyDescent="0.25">
      <c r="A53" s="69" t="s">
        <v>187</v>
      </c>
      <c r="B53" s="67" t="s">
        <v>186</v>
      </c>
      <c r="C53" s="21" t="s">
        <v>188</v>
      </c>
      <c r="D53" s="67" t="s">
        <v>21</v>
      </c>
      <c r="E53" s="67" t="s">
        <v>19</v>
      </c>
      <c r="F53" s="55">
        <v>700</v>
      </c>
      <c r="G53" s="27">
        <v>758.96</v>
      </c>
      <c r="H53" s="15"/>
      <c r="I53" s="15"/>
    </row>
    <row r="54" spans="1:16380" ht="195" customHeight="1" x14ac:dyDescent="0.25">
      <c r="A54" s="69" t="s">
        <v>189</v>
      </c>
      <c r="B54" s="67" t="s">
        <v>190</v>
      </c>
      <c r="C54" s="21" t="s">
        <v>191</v>
      </c>
      <c r="D54" s="67" t="s">
        <v>193</v>
      </c>
      <c r="E54" s="67" t="s">
        <v>19</v>
      </c>
      <c r="F54" s="55" t="s">
        <v>192</v>
      </c>
      <c r="G54" s="15"/>
      <c r="H54" s="14">
        <f>2492.63+782+2239.63+935</f>
        <v>6449.26</v>
      </c>
      <c r="I54" s="15"/>
    </row>
    <row r="55" spans="1:16380" s="89" customFormat="1" ht="152.25" customHeight="1" x14ac:dyDescent="0.25">
      <c r="A55" s="69" t="s">
        <v>125</v>
      </c>
      <c r="B55" s="67" t="s">
        <v>194</v>
      </c>
      <c r="C55" s="21" t="s">
        <v>195</v>
      </c>
      <c r="D55" s="67" t="s">
        <v>196</v>
      </c>
      <c r="E55" s="67" t="s">
        <v>19</v>
      </c>
      <c r="F55" s="23" t="s">
        <v>197</v>
      </c>
      <c r="G55" s="55">
        <f>825.25+140.39</f>
        <v>965.64</v>
      </c>
      <c r="H55" s="15"/>
      <c r="I55" s="27">
        <f>1090.64+2+9.98+489.4+1802.2+1018.6+2+2.09</f>
        <v>4416.9100000000008</v>
      </c>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ht="104.25" customHeight="1" x14ac:dyDescent="0.25">
      <c r="A56" s="13" t="s">
        <v>200</v>
      </c>
      <c r="B56" s="67" t="s">
        <v>198</v>
      </c>
      <c r="C56" s="21" t="s">
        <v>199</v>
      </c>
      <c r="D56" s="67" t="s">
        <v>21</v>
      </c>
      <c r="E56" s="67" t="s">
        <v>19</v>
      </c>
      <c r="F56" s="55">
        <v>8820</v>
      </c>
      <c r="G56" s="15"/>
      <c r="H56" s="14">
        <f>7560+1260+4408.06+3161</f>
        <v>16389.060000000001</v>
      </c>
      <c r="I56" s="39">
        <v>0</v>
      </c>
    </row>
    <row r="57" spans="1:16380" ht="71.25" customHeight="1" x14ac:dyDescent="0.25">
      <c r="A57" s="84" t="s">
        <v>6</v>
      </c>
      <c r="B57" s="84" t="s">
        <v>201</v>
      </c>
      <c r="C57" s="84" t="s">
        <v>7</v>
      </c>
      <c r="D57" s="84" t="s">
        <v>202</v>
      </c>
      <c r="E57" s="72" t="s">
        <v>8</v>
      </c>
      <c r="F57" s="91" t="s">
        <v>203</v>
      </c>
      <c r="G57" s="92"/>
      <c r="H57" s="92">
        <f>1139.18+156.06+3150+134.5</f>
        <v>4579.74</v>
      </c>
      <c r="I57" s="97">
        <f>3195+3150+103.04</f>
        <v>6448.04</v>
      </c>
    </row>
    <row r="58" spans="1:16380" ht="55.7" customHeight="1" x14ac:dyDescent="0.25">
      <c r="A58" s="69" t="s">
        <v>22</v>
      </c>
      <c r="B58" s="69" t="s">
        <v>201</v>
      </c>
      <c r="C58" s="69" t="s">
        <v>13</v>
      </c>
      <c r="D58" s="69" t="s">
        <v>202</v>
      </c>
      <c r="E58" s="67" t="s">
        <v>8</v>
      </c>
      <c r="F58" s="70" t="s">
        <v>204</v>
      </c>
      <c r="G58" s="59"/>
      <c r="H58" s="59">
        <f>759.45+2093.16</f>
        <v>2852.6099999999997</v>
      </c>
      <c r="I58" s="59">
        <v>2166.84</v>
      </c>
      <c r="J58" s="3" t="s">
        <v>347</v>
      </c>
    </row>
    <row r="59" spans="1:16380" ht="72" customHeight="1" x14ac:dyDescent="0.25">
      <c r="A59" s="45" t="s">
        <v>17</v>
      </c>
      <c r="B59" s="45" t="s">
        <v>201</v>
      </c>
      <c r="C59" s="45" t="s">
        <v>13</v>
      </c>
      <c r="D59" s="45" t="s">
        <v>202</v>
      </c>
      <c r="E59" s="46" t="s">
        <v>8</v>
      </c>
      <c r="F59" s="26" t="s">
        <v>204</v>
      </c>
      <c r="G59" s="59"/>
      <c r="H59" s="59">
        <f>2100+759.45</f>
        <v>2859.45</v>
      </c>
      <c r="I59" s="59">
        <f>2100+2100</f>
        <v>4200</v>
      </c>
    </row>
    <row r="60" spans="1:16380" ht="80.25" customHeight="1" x14ac:dyDescent="0.25">
      <c r="A60" s="45" t="s">
        <v>23</v>
      </c>
      <c r="B60" s="45" t="s">
        <v>201</v>
      </c>
      <c r="C60" s="45" t="s">
        <v>24</v>
      </c>
      <c r="D60" s="45" t="s">
        <v>202</v>
      </c>
      <c r="E60" s="46" t="s">
        <v>8</v>
      </c>
      <c r="F60" s="54"/>
      <c r="G60" s="52"/>
      <c r="H60" s="52"/>
      <c r="I60" s="52"/>
    </row>
    <row r="61" spans="1:16380" ht="84" customHeight="1" x14ac:dyDescent="0.25">
      <c r="A61" s="58" t="s">
        <v>25</v>
      </c>
      <c r="B61" s="58" t="s">
        <v>201</v>
      </c>
      <c r="C61" s="58" t="s">
        <v>24</v>
      </c>
      <c r="D61" s="58" t="s">
        <v>202</v>
      </c>
      <c r="E61" s="73" t="s">
        <v>8</v>
      </c>
      <c r="F61" s="48"/>
      <c r="G61" s="48"/>
      <c r="H61" s="48"/>
      <c r="I61" s="48"/>
    </row>
    <row r="62" spans="1:16380" s="89" customFormat="1" ht="84" customHeight="1" x14ac:dyDescent="0.25">
      <c r="A62" s="58" t="s">
        <v>205</v>
      </c>
      <c r="B62" s="58" t="s">
        <v>206</v>
      </c>
      <c r="C62" s="58" t="s">
        <v>207</v>
      </c>
      <c r="D62" s="58" t="s">
        <v>21</v>
      </c>
      <c r="E62" s="73" t="s">
        <v>19</v>
      </c>
      <c r="F62" s="97" t="s">
        <v>208</v>
      </c>
      <c r="G62" s="48"/>
      <c r="H62" s="97">
        <v>2500</v>
      </c>
      <c r="I62" s="97">
        <f>3000+3000</f>
        <v>6000</v>
      </c>
      <c r="J62" s="3"/>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c r="ADN62" s="88"/>
      <c r="ADO62" s="88"/>
      <c r="ADP62" s="88"/>
      <c r="ADQ62" s="88"/>
      <c r="ADR62" s="88"/>
      <c r="ADS62" s="88"/>
      <c r="ADT62" s="88"/>
      <c r="ADU62" s="88"/>
      <c r="ADV62" s="88"/>
      <c r="ADW62" s="88"/>
      <c r="ADX62" s="88"/>
      <c r="ADY62" s="88"/>
      <c r="ADZ62" s="88"/>
      <c r="AEA62" s="88"/>
      <c r="AEB62" s="88"/>
      <c r="AEC62" s="88"/>
      <c r="AED62" s="88"/>
      <c r="AEE62" s="88"/>
      <c r="AEF62" s="88"/>
      <c r="AEG62" s="88"/>
      <c r="AEH62" s="88"/>
      <c r="AEI62" s="88"/>
      <c r="AEJ62" s="88"/>
      <c r="AEK62" s="88"/>
      <c r="AEL62" s="88"/>
      <c r="AEM62" s="88"/>
      <c r="AEN62" s="88"/>
      <c r="AEO62" s="88"/>
      <c r="AEP62" s="88"/>
      <c r="AEQ62" s="88"/>
      <c r="AER62" s="88"/>
      <c r="AES62" s="88"/>
      <c r="AET62" s="88"/>
      <c r="AEU62" s="88"/>
      <c r="AEV62" s="88"/>
      <c r="AEW62" s="88"/>
      <c r="AEX62" s="88"/>
      <c r="AEY62" s="88"/>
      <c r="AEZ62" s="88"/>
      <c r="AFA62" s="88"/>
      <c r="AFB62" s="88"/>
      <c r="AFC62" s="88"/>
      <c r="AFD62" s="88"/>
      <c r="AFE62" s="88"/>
      <c r="AFF62" s="88"/>
      <c r="AFG62" s="88"/>
      <c r="AFH62" s="88"/>
      <c r="AFI62" s="88"/>
      <c r="AFJ62" s="88"/>
      <c r="AFK62" s="88"/>
      <c r="AFL62" s="88"/>
      <c r="AFM62" s="88"/>
      <c r="AFN62" s="88"/>
      <c r="AFO62" s="88"/>
      <c r="AFP62" s="88"/>
      <c r="AFQ62" s="88"/>
      <c r="AFR62" s="88"/>
      <c r="AFS62" s="88"/>
      <c r="AFT62" s="88"/>
      <c r="AFU62" s="88"/>
      <c r="AFV62" s="88"/>
      <c r="AFW62" s="88"/>
      <c r="AFX62" s="88"/>
      <c r="AFY62" s="88"/>
      <c r="AFZ62" s="88"/>
      <c r="AGA62" s="88"/>
      <c r="AGB62" s="88"/>
      <c r="AGC62" s="88"/>
      <c r="AGD62" s="88"/>
      <c r="AGE62" s="88"/>
      <c r="AGF62" s="88"/>
      <c r="AGG62" s="88"/>
      <c r="AGH62" s="88"/>
      <c r="AGI62" s="88"/>
      <c r="AGJ62" s="88"/>
      <c r="AGK62" s="88"/>
      <c r="AGL62" s="88"/>
      <c r="AGM62" s="88"/>
      <c r="AGN62" s="88"/>
      <c r="AGO62" s="88"/>
      <c r="AGP62" s="88"/>
      <c r="AGQ62" s="88"/>
      <c r="AGR62" s="88"/>
      <c r="AGS62" s="88"/>
      <c r="AGT62" s="88"/>
      <c r="AGU62" s="88"/>
      <c r="AGV62" s="88"/>
      <c r="AGW62" s="88"/>
      <c r="AGX62" s="88"/>
      <c r="AGY62" s="88"/>
      <c r="AGZ62" s="88"/>
      <c r="AHA62" s="88"/>
      <c r="AHB62" s="88"/>
      <c r="AHC62" s="88"/>
      <c r="AHD62" s="88"/>
      <c r="AHE62" s="88"/>
      <c r="AHF62" s="88"/>
      <c r="AHG62" s="88"/>
      <c r="AHH62" s="88"/>
      <c r="AHI62" s="88"/>
      <c r="AHJ62" s="88"/>
      <c r="AHK62" s="88"/>
      <c r="AHL62" s="88"/>
      <c r="AHM62" s="88"/>
      <c r="AHN62" s="88"/>
      <c r="AHO62" s="88"/>
      <c r="AHP62" s="88"/>
      <c r="AHQ62" s="88"/>
      <c r="AHR62" s="88"/>
      <c r="AHS62" s="88"/>
      <c r="AHT62" s="88"/>
      <c r="AHU62" s="88"/>
      <c r="AHV62" s="88"/>
      <c r="AHW62" s="88"/>
      <c r="AHX62" s="88"/>
      <c r="AHY62" s="88"/>
      <c r="AHZ62" s="88"/>
      <c r="AIA62" s="88"/>
      <c r="AIB62" s="88"/>
      <c r="AIC62" s="88"/>
      <c r="AID62" s="88"/>
      <c r="AIE62" s="88"/>
      <c r="AIF62" s="88"/>
      <c r="AIG62" s="88"/>
      <c r="AIH62" s="88"/>
      <c r="AII62" s="88"/>
      <c r="AIJ62" s="88"/>
      <c r="AIK62" s="88"/>
      <c r="AIL62" s="88"/>
      <c r="AIM62" s="88"/>
      <c r="AIN62" s="88"/>
      <c r="AIO62" s="88"/>
      <c r="AIP62" s="88"/>
      <c r="AIQ62" s="88"/>
      <c r="AIR62" s="88"/>
      <c r="AIS62" s="88"/>
      <c r="AIT62" s="88"/>
      <c r="AIU62" s="88"/>
      <c r="AIV62" s="88"/>
      <c r="AIW62" s="88"/>
      <c r="AIX62" s="88"/>
      <c r="AIY62" s="88"/>
      <c r="AIZ62" s="88"/>
      <c r="AJA62" s="88"/>
      <c r="AJB62" s="88"/>
      <c r="AJC62" s="88"/>
      <c r="AJD62" s="88"/>
      <c r="AJE62" s="88"/>
      <c r="AJF62" s="88"/>
      <c r="AJG62" s="88"/>
      <c r="AJH62" s="88"/>
      <c r="AJI62" s="88"/>
      <c r="AJJ62" s="88"/>
      <c r="AJK62" s="88"/>
      <c r="AJL62" s="88"/>
      <c r="AJM62" s="88"/>
      <c r="AJN62" s="88"/>
      <c r="AJO62" s="88"/>
      <c r="AJP62" s="88"/>
      <c r="AJQ62" s="88"/>
      <c r="AJR62" s="88"/>
      <c r="AJS62" s="88"/>
      <c r="AJT62" s="88"/>
      <c r="AJU62" s="88"/>
      <c r="AJV62" s="88"/>
      <c r="AJW62" s="88"/>
      <c r="AJX62" s="88"/>
      <c r="AJY62" s="88"/>
      <c r="AJZ62" s="88"/>
      <c r="AKA62" s="88"/>
      <c r="AKB62" s="88"/>
      <c r="AKC62" s="88"/>
      <c r="AKD62" s="88"/>
      <c r="AKE62" s="88"/>
      <c r="AKF62" s="88"/>
      <c r="AKG62" s="88"/>
      <c r="AKH62" s="88"/>
      <c r="AKI62" s="88"/>
      <c r="AKJ62" s="88"/>
      <c r="AKK62" s="88"/>
      <c r="AKL62" s="88"/>
      <c r="AKM62" s="88"/>
      <c r="AKN62" s="88"/>
      <c r="AKO62" s="88"/>
      <c r="AKP62" s="88"/>
      <c r="AKQ62" s="88"/>
      <c r="AKR62" s="88"/>
      <c r="AKS62" s="88"/>
      <c r="AKT62" s="88"/>
      <c r="AKU62" s="88"/>
      <c r="AKV62" s="88"/>
      <c r="AKW62" s="88"/>
      <c r="AKX62" s="88"/>
      <c r="AKY62" s="88"/>
      <c r="AKZ62" s="88"/>
      <c r="ALA62" s="88"/>
      <c r="ALB62" s="88"/>
      <c r="ALC62" s="88"/>
      <c r="ALD62" s="88"/>
      <c r="ALE62" s="88"/>
      <c r="ALF62" s="88"/>
      <c r="ALG62" s="88"/>
      <c r="ALH62" s="88"/>
      <c r="ALI62" s="88"/>
      <c r="ALJ62" s="88"/>
      <c r="ALK62" s="88"/>
      <c r="ALL62" s="88"/>
      <c r="ALM62" s="88"/>
      <c r="ALN62" s="88"/>
      <c r="ALO62" s="88"/>
      <c r="ALP62" s="88"/>
      <c r="ALQ62" s="88"/>
      <c r="ALR62" s="88"/>
      <c r="ALS62" s="88"/>
      <c r="ALT62" s="88"/>
      <c r="ALU62" s="88"/>
      <c r="ALV62" s="88"/>
      <c r="ALW62" s="88"/>
      <c r="ALX62" s="88"/>
      <c r="ALY62" s="88"/>
    </row>
    <row r="63" spans="1:16380" s="89" customFormat="1" ht="30" x14ac:dyDescent="0.25">
      <c r="A63" s="45" t="s">
        <v>26</v>
      </c>
      <c r="B63" s="46" t="s">
        <v>210</v>
      </c>
      <c r="C63" s="45" t="s">
        <v>32</v>
      </c>
      <c r="D63" s="4" t="s">
        <v>209</v>
      </c>
      <c r="E63" s="46" t="s">
        <v>19</v>
      </c>
      <c r="F63" s="5" t="s">
        <v>47</v>
      </c>
      <c r="G63" s="55"/>
      <c r="H63" s="55">
        <f>1437.5+1437.5</f>
        <v>2875</v>
      </c>
      <c r="I63" s="59">
        <f>1437.5+1437.5</f>
        <v>2875</v>
      </c>
      <c r="J63" s="3"/>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c r="TR63" s="88"/>
      <c r="TS63" s="88"/>
      <c r="TT63" s="88"/>
      <c r="TU63" s="88"/>
      <c r="TV63" s="88"/>
      <c r="TW63" s="88"/>
      <c r="TX63" s="88"/>
      <c r="TY63" s="88"/>
      <c r="TZ63" s="88"/>
      <c r="UA63" s="88"/>
      <c r="UB63" s="88"/>
      <c r="UC63" s="88"/>
      <c r="UD63" s="88"/>
      <c r="UE63" s="88"/>
      <c r="UF63" s="88"/>
      <c r="UG63" s="88"/>
      <c r="UH63" s="88"/>
      <c r="UI63" s="88"/>
      <c r="UJ63" s="88"/>
      <c r="UK63" s="88"/>
      <c r="UL63" s="88"/>
      <c r="UM63" s="88"/>
      <c r="UN63" s="88"/>
      <c r="UO63" s="88"/>
      <c r="UP63" s="88"/>
      <c r="UQ63" s="88"/>
      <c r="UR63" s="88"/>
      <c r="US63" s="88"/>
      <c r="UT63" s="88"/>
      <c r="UU63" s="88"/>
      <c r="UV63" s="88"/>
      <c r="UW63" s="88"/>
      <c r="UX63" s="88"/>
      <c r="UY63" s="88"/>
      <c r="UZ63" s="88"/>
      <c r="VA63" s="88"/>
      <c r="VB63" s="88"/>
      <c r="VC63" s="88"/>
      <c r="VD63" s="88"/>
      <c r="VE63" s="88"/>
      <c r="VF63" s="88"/>
      <c r="VG63" s="88"/>
      <c r="VH63" s="88"/>
      <c r="VI63" s="88"/>
      <c r="VJ63" s="88"/>
      <c r="VK63" s="88"/>
      <c r="VL63" s="88"/>
      <c r="VM63" s="88"/>
      <c r="VN63" s="88"/>
      <c r="VO63" s="88"/>
      <c r="VP63" s="88"/>
      <c r="VQ63" s="88"/>
      <c r="VR63" s="88"/>
      <c r="VS63" s="88"/>
      <c r="VT63" s="88"/>
      <c r="VU63" s="88"/>
      <c r="VV63" s="88"/>
      <c r="VW63" s="88"/>
      <c r="VX63" s="88"/>
      <c r="VY63" s="88"/>
      <c r="VZ63" s="88"/>
      <c r="WA63" s="88"/>
      <c r="WB63" s="88"/>
      <c r="WC63" s="88"/>
      <c r="WD63" s="88"/>
      <c r="WE63" s="88"/>
      <c r="WF63" s="88"/>
      <c r="WG63" s="88"/>
      <c r="WH63" s="88"/>
      <c r="WI63" s="88"/>
      <c r="WJ63" s="88"/>
      <c r="WK63" s="88"/>
      <c r="WL63" s="88"/>
      <c r="WM63" s="88"/>
      <c r="WN63" s="88"/>
      <c r="WO63" s="88"/>
      <c r="WP63" s="88"/>
      <c r="WQ63" s="88"/>
      <c r="WR63" s="88"/>
      <c r="WS63" s="88"/>
      <c r="WT63" s="88"/>
      <c r="WU63" s="88"/>
      <c r="WV63" s="88"/>
      <c r="WW63" s="88"/>
      <c r="WX63" s="88"/>
      <c r="WY63" s="88"/>
      <c r="WZ63" s="88"/>
      <c r="XA63" s="88"/>
      <c r="XB63" s="88"/>
      <c r="XC63" s="88"/>
      <c r="XD63" s="88"/>
      <c r="XE63" s="88"/>
      <c r="XF63" s="88"/>
      <c r="XG63" s="88"/>
      <c r="XH63" s="88"/>
      <c r="XI63" s="88"/>
      <c r="XJ63" s="88"/>
      <c r="XK63" s="88"/>
      <c r="XL63" s="88"/>
      <c r="XM63" s="88"/>
      <c r="XN63" s="88"/>
      <c r="XO63" s="88"/>
      <c r="XP63" s="88"/>
      <c r="XQ63" s="88"/>
      <c r="XR63" s="88"/>
      <c r="XS63" s="88"/>
      <c r="XT63" s="88"/>
      <c r="XU63" s="88"/>
      <c r="XV63" s="88"/>
      <c r="XW63" s="88"/>
      <c r="XX63" s="88"/>
      <c r="XY63" s="88"/>
      <c r="XZ63" s="88"/>
      <c r="YA63" s="88"/>
      <c r="YB63" s="88"/>
      <c r="YC63" s="88"/>
      <c r="YD63" s="88"/>
      <c r="YE63" s="88"/>
      <c r="YF63" s="88"/>
      <c r="YG63" s="88"/>
      <c r="YH63" s="88"/>
      <c r="YI63" s="88"/>
      <c r="YJ63" s="88"/>
      <c r="YK63" s="88"/>
      <c r="YL63" s="88"/>
      <c r="YM63" s="88"/>
      <c r="YN63" s="88"/>
      <c r="YO63" s="88"/>
      <c r="YP63" s="88"/>
      <c r="YQ63" s="88"/>
      <c r="YR63" s="88"/>
      <c r="YS63" s="88"/>
      <c r="YT63" s="88"/>
      <c r="YU63" s="88"/>
      <c r="YV63" s="88"/>
      <c r="YW63" s="88"/>
      <c r="YX63" s="88"/>
      <c r="YY63" s="88"/>
      <c r="YZ63" s="88"/>
      <c r="ZA63" s="88"/>
      <c r="ZB63" s="88"/>
      <c r="ZC63" s="88"/>
      <c r="ZD63" s="88"/>
      <c r="ZE63" s="88"/>
      <c r="ZF63" s="88"/>
      <c r="ZG63" s="88"/>
      <c r="ZH63" s="88"/>
      <c r="ZI63" s="88"/>
      <c r="ZJ63" s="88"/>
      <c r="ZK63" s="88"/>
      <c r="ZL63" s="88"/>
      <c r="ZM63" s="88"/>
      <c r="ZN63" s="88"/>
      <c r="ZO63" s="88"/>
      <c r="ZP63" s="88"/>
      <c r="ZQ63" s="88"/>
      <c r="ZR63" s="88"/>
      <c r="ZS63" s="88"/>
      <c r="ZT63" s="88"/>
      <c r="ZU63" s="88"/>
      <c r="ZV63" s="88"/>
      <c r="ZW63" s="88"/>
      <c r="ZX63" s="88"/>
      <c r="ZY63" s="88"/>
      <c r="ZZ63" s="88"/>
      <c r="AAA63" s="88"/>
      <c r="AAB63" s="88"/>
      <c r="AAC63" s="88"/>
      <c r="AAD63" s="88"/>
      <c r="AAE63" s="88"/>
      <c r="AAF63" s="88"/>
      <c r="AAG63" s="88"/>
      <c r="AAH63" s="88"/>
      <c r="AAI63" s="88"/>
      <c r="AAJ63" s="88"/>
      <c r="AAK63" s="88"/>
      <c r="AAL63" s="88"/>
      <c r="AAM63" s="88"/>
      <c r="AAN63" s="88"/>
      <c r="AAO63" s="88"/>
      <c r="AAP63" s="88"/>
      <c r="AAQ63" s="88"/>
      <c r="AAR63" s="88"/>
      <c r="AAS63" s="88"/>
      <c r="AAT63" s="88"/>
      <c r="AAU63" s="88"/>
      <c r="AAV63" s="88"/>
      <c r="AAW63" s="88"/>
      <c r="AAX63" s="88"/>
      <c r="AAY63" s="88"/>
      <c r="AAZ63" s="88"/>
      <c r="ABA63" s="88"/>
      <c r="ABB63" s="88"/>
      <c r="ABC63" s="88"/>
      <c r="ABD63" s="88"/>
      <c r="ABE63" s="88"/>
      <c r="ABF63" s="88"/>
      <c r="ABG63" s="88"/>
      <c r="ABH63" s="88"/>
      <c r="ABI63" s="88"/>
      <c r="ABJ63" s="88"/>
      <c r="ABK63" s="88"/>
      <c r="ABL63" s="88"/>
      <c r="ABM63" s="88"/>
      <c r="ABN63" s="88"/>
      <c r="ABO63" s="88"/>
      <c r="ABP63" s="88"/>
      <c r="ABQ63" s="88"/>
      <c r="ABR63" s="88"/>
      <c r="ABS63" s="88"/>
      <c r="ABT63" s="88"/>
      <c r="ABU63" s="88"/>
      <c r="ABV63" s="88"/>
      <c r="ABW63" s="88"/>
      <c r="ABX63" s="88"/>
      <c r="ABY63" s="88"/>
      <c r="ABZ63" s="88"/>
      <c r="ACA63" s="88"/>
      <c r="ACB63" s="88"/>
      <c r="ACC63" s="88"/>
      <c r="ACD63" s="88"/>
      <c r="ACE63" s="88"/>
      <c r="ACF63" s="88"/>
      <c r="ACG63" s="88"/>
      <c r="ACH63" s="88"/>
      <c r="ACI63" s="88"/>
      <c r="ACJ63" s="88"/>
      <c r="ACK63" s="88"/>
      <c r="ACL63" s="88"/>
      <c r="ACM63" s="88"/>
      <c r="ACN63" s="88"/>
      <c r="ACO63" s="88"/>
      <c r="ACP63" s="88"/>
      <c r="ACQ63" s="88"/>
      <c r="ACR63" s="88"/>
      <c r="ACS63" s="88"/>
      <c r="ACT63" s="88"/>
      <c r="ACU63" s="88"/>
      <c r="ACV63" s="88"/>
      <c r="ACW63" s="88"/>
      <c r="ACX63" s="88"/>
      <c r="ACY63" s="88"/>
      <c r="ACZ63" s="88"/>
      <c r="ADA63" s="88"/>
      <c r="ADB63" s="88"/>
      <c r="ADC63" s="88"/>
      <c r="ADD63" s="88"/>
      <c r="ADE63" s="88"/>
      <c r="ADF63" s="88"/>
      <c r="ADG63" s="88"/>
      <c r="ADH63" s="88"/>
      <c r="ADI63" s="88"/>
      <c r="ADJ63" s="88"/>
      <c r="ADK63" s="88"/>
      <c r="ADL63" s="88"/>
      <c r="ADM63" s="88"/>
      <c r="ADN63" s="88"/>
      <c r="ADO63" s="88"/>
      <c r="ADP63" s="88"/>
      <c r="ADQ63" s="88"/>
      <c r="ADR63" s="88"/>
      <c r="ADS63" s="88"/>
      <c r="ADT63" s="88"/>
      <c r="ADU63" s="88"/>
      <c r="ADV63" s="88"/>
      <c r="ADW63" s="88"/>
      <c r="ADX63" s="88"/>
      <c r="ADY63" s="88"/>
      <c r="ADZ63" s="88"/>
      <c r="AEA63" s="88"/>
      <c r="AEB63" s="88"/>
      <c r="AEC63" s="88"/>
      <c r="AED63" s="88"/>
      <c r="AEE63" s="88"/>
      <c r="AEF63" s="88"/>
      <c r="AEG63" s="88"/>
      <c r="AEH63" s="88"/>
      <c r="AEI63" s="88"/>
      <c r="AEJ63" s="88"/>
      <c r="AEK63" s="88"/>
      <c r="AEL63" s="88"/>
      <c r="AEM63" s="88"/>
      <c r="AEN63" s="88"/>
      <c r="AEO63" s="88"/>
      <c r="AEP63" s="88"/>
      <c r="AEQ63" s="88"/>
      <c r="AER63" s="88"/>
      <c r="AES63" s="88"/>
      <c r="AET63" s="88"/>
      <c r="AEU63" s="88"/>
      <c r="AEV63" s="88"/>
      <c r="AEW63" s="88"/>
      <c r="AEX63" s="88"/>
      <c r="AEY63" s="88"/>
      <c r="AEZ63" s="88"/>
      <c r="AFA63" s="88"/>
      <c r="AFB63" s="88"/>
      <c r="AFC63" s="88"/>
      <c r="AFD63" s="88"/>
      <c r="AFE63" s="88"/>
      <c r="AFF63" s="88"/>
      <c r="AFG63" s="88"/>
      <c r="AFH63" s="88"/>
      <c r="AFI63" s="88"/>
      <c r="AFJ63" s="88"/>
      <c r="AFK63" s="88"/>
      <c r="AFL63" s="88"/>
      <c r="AFM63" s="88"/>
      <c r="AFN63" s="88"/>
      <c r="AFO63" s="88"/>
      <c r="AFP63" s="88"/>
      <c r="AFQ63" s="88"/>
      <c r="AFR63" s="88"/>
      <c r="AFS63" s="88"/>
      <c r="AFT63" s="88"/>
      <c r="AFU63" s="88"/>
      <c r="AFV63" s="88"/>
      <c r="AFW63" s="88"/>
      <c r="AFX63" s="88"/>
      <c r="AFY63" s="88"/>
      <c r="AFZ63" s="88"/>
      <c r="AGA63" s="88"/>
      <c r="AGB63" s="88"/>
      <c r="AGC63" s="88"/>
      <c r="AGD63" s="88"/>
      <c r="AGE63" s="88"/>
      <c r="AGF63" s="88"/>
      <c r="AGG63" s="88"/>
      <c r="AGH63" s="88"/>
      <c r="AGI63" s="88"/>
      <c r="AGJ63" s="88"/>
      <c r="AGK63" s="88"/>
      <c r="AGL63" s="88"/>
      <c r="AGM63" s="88"/>
      <c r="AGN63" s="88"/>
      <c r="AGO63" s="88"/>
      <c r="AGP63" s="88"/>
      <c r="AGQ63" s="88"/>
      <c r="AGR63" s="88"/>
      <c r="AGS63" s="88"/>
      <c r="AGT63" s="88"/>
      <c r="AGU63" s="88"/>
      <c r="AGV63" s="88"/>
      <c r="AGW63" s="88"/>
      <c r="AGX63" s="88"/>
      <c r="AGY63" s="88"/>
      <c r="AGZ63" s="88"/>
      <c r="AHA63" s="88"/>
      <c r="AHB63" s="88"/>
      <c r="AHC63" s="88"/>
      <c r="AHD63" s="88"/>
      <c r="AHE63" s="88"/>
      <c r="AHF63" s="88"/>
      <c r="AHG63" s="88"/>
      <c r="AHH63" s="88"/>
      <c r="AHI63" s="88"/>
      <c r="AHJ63" s="88"/>
      <c r="AHK63" s="88"/>
      <c r="AHL63" s="88"/>
      <c r="AHM63" s="88"/>
      <c r="AHN63" s="88"/>
      <c r="AHO63" s="88"/>
      <c r="AHP63" s="88"/>
      <c r="AHQ63" s="88"/>
      <c r="AHR63" s="88"/>
      <c r="AHS63" s="88"/>
      <c r="AHT63" s="88"/>
      <c r="AHU63" s="88"/>
      <c r="AHV63" s="88"/>
      <c r="AHW63" s="88"/>
      <c r="AHX63" s="88"/>
      <c r="AHY63" s="88"/>
      <c r="AHZ63" s="88"/>
      <c r="AIA63" s="88"/>
      <c r="AIB63" s="88"/>
      <c r="AIC63" s="88"/>
      <c r="AID63" s="88"/>
      <c r="AIE63" s="88"/>
      <c r="AIF63" s="88"/>
      <c r="AIG63" s="88"/>
      <c r="AIH63" s="88"/>
      <c r="AII63" s="88"/>
      <c r="AIJ63" s="88"/>
      <c r="AIK63" s="88"/>
      <c r="AIL63" s="88"/>
      <c r="AIM63" s="88"/>
      <c r="AIN63" s="88"/>
      <c r="AIO63" s="88"/>
      <c r="AIP63" s="88"/>
      <c r="AIQ63" s="88"/>
      <c r="AIR63" s="88"/>
      <c r="AIS63" s="88"/>
      <c r="AIT63" s="88"/>
      <c r="AIU63" s="88"/>
      <c r="AIV63" s="88"/>
      <c r="AIW63" s="88"/>
      <c r="AIX63" s="88"/>
      <c r="AIY63" s="88"/>
      <c r="AIZ63" s="88"/>
      <c r="AJA63" s="88"/>
      <c r="AJB63" s="88"/>
      <c r="AJC63" s="88"/>
      <c r="AJD63" s="88"/>
      <c r="AJE63" s="88"/>
      <c r="AJF63" s="88"/>
      <c r="AJG63" s="88"/>
      <c r="AJH63" s="88"/>
      <c r="AJI63" s="88"/>
      <c r="AJJ63" s="88"/>
      <c r="AJK63" s="88"/>
      <c r="AJL63" s="88"/>
      <c r="AJM63" s="88"/>
      <c r="AJN63" s="88"/>
      <c r="AJO63" s="88"/>
      <c r="AJP63" s="88"/>
      <c r="AJQ63" s="88"/>
      <c r="AJR63" s="88"/>
      <c r="AJS63" s="88"/>
      <c r="AJT63" s="88"/>
      <c r="AJU63" s="88"/>
      <c r="AJV63" s="88"/>
      <c r="AJW63" s="88"/>
      <c r="AJX63" s="88"/>
      <c r="AJY63" s="88"/>
      <c r="AJZ63" s="88"/>
      <c r="AKA63" s="88"/>
      <c r="AKB63" s="88"/>
      <c r="AKC63" s="88"/>
      <c r="AKD63" s="88"/>
      <c r="AKE63" s="88"/>
      <c r="AKF63" s="88"/>
      <c r="AKG63" s="88"/>
      <c r="AKH63" s="88"/>
      <c r="AKI63" s="88"/>
      <c r="AKJ63" s="88"/>
      <c r="AKK63" s="88"/>
      <c r="AKL63" s="88"/>
      <c r="AKM63" s="88"/>
      <c r="AKN63" s="88"/>
      <c r="AKO63" s="88"/>
      <c r="AKP63" s="88"/>
      <c r="AKQ63" s="88"/>
      <c r="AKR63" s="88"/>
      <c r="AKS63" s="88"/>
      <c r="AKT63" s="88"/>
      <c r="AKU63" s="88"/>
      <c r="AKV63" s="88"/>
      <c r="AKW63" s="88"/>
      <c r="AKX63" s="88"/>
      <c r="AKY63" s="88"/>
      <c r="AKZ63" s="88"/>
      <c r="ALA63" s="88"/>
      <c r="ALB63" s="88"/>
      <c r="ALC63" s="88"/>
      <c r="ALD63" s="88"/>
      <c r="ALE63" s="88"/>
      <c r="ALF63" s="88"/>
      <c r="ALG63" s="88"/>
      <c r="ALH63" s="88"/>
      <c r="ALI63" s="88"/>
      <c r="ALJ63" s="88"/>
      <c r="ALK63" s="88"/>
      <c r="ALL63" s="88"/>
      <c r="ALM63" s="88"/>
      <c r="ALN63" s="88"/>
      <c r="ALO63" s="88"/>
      <c r="ALP63" s="88"/>
      <c r="ALQ63" s="88"/>
      <c r="ALR63" s="88"/>
      <c r="ALS63" s="88"/>
      <c r="ALT63" s="88"/>
      <c r="ALU63" s="88"/>
      <c r="ALV63" s="88"/>
      <c r="ALW63" s="88"/>
      <c r="ALX63" s="88"/>
      <c r="ALY63" s="88"/>
    </row>
    <row r="64" spans="1:16380" s="89" customFormat="1" ht="59.45" customHeight="1" x14ac:dyDescent="0.25">
      <c r="A64" s="45" t="s">
        <v>26</v>
      </c>
      <c r="B64" s="46" t="s">
        <v>220</v>
      </c>
      <c r="C64" s="45" t="s">
        <v>49</v>
      </c>
      <c r="D64" s="4" t="s">
        <v>209</v>
      </c>
      <c r="E64" s="46" t="s">
        <v>19</v>
      </c>
      <c r="F64" s="5" t="s">
        <v>221</v>
      </c>
      <c r="G64" s="55"/>
      <c r="H64" s="55">
        <f>2185+1150</f>
        <v>3335</v>
      </c>
      <c r="I64" s="59">
        <f>2070+2875+1897.5</f>
        <v>6842.5</v>
      </c>
      <c r="J64" s="3"/>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c r="SF64" s="88"/>
      <c r="SG64" s="88"/>
      <c r="SH64" s="88"/>
      <c r="SI64" s="88"/>
      <c r="SJ64" s="88"/>
      <c r="SK64" s="88"/>
      <c r="SL64" s="88"/>
      <c r="SM64" s="88"/>
      <c r="SN64" s="88"/>
      <c r="SO64" s="88"/>
      <c r="SP64" s="88"/>
      <c r="SQ64" s="88"/>
      <c r="SR64" s="88"/>
      <c r="SS64" s="88"/>
      <c r="ST64" s="88"/>
      <c r="SU64" s="88"/>
      <c r="SV64" s="88"/>
      <c r="SW64" s="88"/>
      <c r="SX64" s="88"/>
      <c r="SY64" s="88"/>
      <c r="SZ64" s="88"/>
      <c r="TA64" s="88"/>
      <c r="TB64" s="88"/>
      <c r="TC64" s="88"/>
      <c r="TD64" s="88"/>
      <c r="TE64" s="88"/>
      <c r="TF64" s="88"/>
      <c r="TG64" s="88"/>
      <c r="TH64" s="88"/>
      <c r="TI64" s="88"/>
      <c r="TJ64" s="88"/>
      <c r="TK64" s="88"/>
      <c r="TL64" s="88"/>
      <c r="TM64" s="88"/>
      <c r="TN64" s="88"/>
      <c r="TO64" s="88"/>
      <c r="TP64" s="88"/>
      <c r="TQ64" s="88"/>
      <c r="TR64" s="88"/>
      <c r="TS64" s="88"/>
      <c r="TT64" s="88"/>
      <c r="TU64" s="88"/>
      <c r="TV64" s="88"/>
      <c r="TW64" s="88"/>
      <c r="TX64" s="88"/>
      <c r="TY64" s="88"/>
      <c r="TZ64" s="88"/>
      <c r="UA64" s="88"/>
      <c r="UB64" s="88"/>
      <c r="UC64" s="88"/>
      <c r="UD64" s="88"/>
      <c r="UE64" s="88"/>
      <c r="UF64" s="88"/>
      <c r="UG64" s="88"/>
      <c r="UH64" s="88"/>
      <c r="UI64" s="88"/>
      <c r="UJ64" s="88"/>
      <c r="UK64" s="88"/>
      <c r="UL64" s="88"/>
      <c r="UM64" s="88"/>
      <c r="UN64" s="88"/>
      <c r="UO64" s="88"/>
      <c r="UP64" s="88"/>
      <c r="UQ64" s="88"/>
      <c r="UR64" s="88"/>
      <c r="US64" s="88"/>
      <c r="UT64" s="88"/>
      <c r="UU64" s="88"/>
      <c r="UV64" s="88"/>
      <c r="UW64" s="88"/>
      <c r="UX64" s="88"/>
      <c r="UY64" s="88"/>
      <c r="UZ64" s="88"/>
      <c r="VA64" s="88"/>
      <c r="VB64" s="88"/>
      <c r="VC64" s="88"/>
      <c r="VD64" s="88"/>
      <c r="VE64" s="88"/>
      <c r="VF64" s="88"/>
      <c r="VG64" s="88"/>
      <c r="VH64" s="88"/>
      <c r="VI64" s="88"/>
      <c r="VJ64" s="88"/>
      <c r="VK64" s="88"/>
      <c r="VL64" s="88"/>
      <c r="VM64" s="88"/>
      <c r="VN64" s="88"/>
      <c r="VO64" s="88"/>
      <c r="VP64" s="88"/>
      <c r="VQ64" s="88"/>
      <c r="VR64" s="88"/>
      <c r="VS64" s="88"/>
      <c r="VT64" s="88"/>
      <c r="VU64" s="88"/>
      <c r="VV64" s="88"/>
      <c r="VW64" s="88"/>
      <c r="VX64" s="88"/>
      <c r="VY64" s="88"/>
      <c r="VZ64" s="88"/>
      <c r="WA64" s="88"/>
      <c r="WB64" s="88"/>
      <c r="WC64" s="88"/>
      <c r="WD64" s="88"/>
      <c r="WE64" s="88"/>
      <c r="WF64" s="88"/>
      <c r="WG64" s="88"/>
      <c r="WH64" s="88"/>
      <c r="WI64" s="88"/>
      <c r="WJ64" s="88"/>
      <c r="WK64" s="88"/>
      <c r="WL64" s="88"/>
      <c r="WM64" s="88"/>
      <c r="WN64" s="88"/>
      <c r="WO64" s="88"/>
      <c r="WP64" s="88"/>
      <c r="WQ64" s="88"/>
      <c r="WR64" s="88"/>
      <c r="WS64" s="88"/>
      <c r="WT64" s="88"/>
      <c r="WU64" s="88"/>
      <c r="WV64" s="88"/>
      <c r="WW64" s="88"/>
      <c r="WX64" s="88"/>
      <c r="WY64" s="88"/>
      <c r="WZ64" s="88"/>
      <c r="XA64" s="88"/>
      <c r="XB64" s="88"/>
      <c r="XC64" s="88"/>
      <c r="XD64" s="88"/>
      <c r="XE64" s="88"/>
      <c r="XF64" s="88"/>
      <c r="XG64" s="88"/>
      <c r="XH64" s="88"/>
      <c r="XI64" s="88"/>
      <c r="XJ64" s="88"/>
      <c r="XK64" s="88"/>
      <c r="XL64" s="88"/>
      <c r="XM64" s="88"/>
      <c r="XN64" s="88"/>
      <c r="XO64" s="88"/>
      <c r="XP64" s="88"/>
      <c r="XQ64" s="88"/>
      <c r="XR64" s="88"/>
      <c r="XS64" s="88"/>
      <c r="XT64" s="88"/>
      <c r="XU64" s="88"/>
      <c r="XV64" s="88"/>
      <c r="XW64" s="88"/>
      <c r="XX64" s="88"/>
      <c r="XY64" s="88"/>
      <c r="XZ64" s="88"/>
      <c r="YA64" s="88"/>
      <c r="YB64" s="88"/>
      <c r="YC64" s="88"/>
      <c r="YD64" s="88"/>
      <c r="YE64" s="88"/>
      <c r="YF64" s="88"/>
      <c r="YG64" s="88"/>
      <c r="YH64" s="88"/>
      <c r="YI64" s="88"/>
      <c r="YJ64" s="88"/>
      <c r="YK64" s="88"/>
      <c r="YL64" s="88"/>
      <c r="YM64" s="88"/>
      <c r="YN64" s="88"/>
      <c r="YO64" s="88"/>
      <c r="YP64" s="88"/>
      <c r="YQ64" s="88"/>
      <c r="YR64" s="88"/>
      <c r="YS64" s="88"/>
      <c r="YT64" s="88"/>
      <c r="YU64" s="88"/>
      <c r="YV64" s="88"/>
      <c r="YW64" s="88"/>
      <c r="YX64" s="88"/>
      <c r="YY64" s="88"/>
      <c r="YZ64" s="88"/>
      <c r="ZA64" s="88"/>
      <c r="ZB64" s="88"/>
      <c r="ZC64" s="88"/>
      <c r="ZD64" s="88"/>
      <c r="ZE64" s="88"/>
      <c r="ZF64" s="88"/>
      <c r="ZG64" s="88"/>
      <c r="ZH64" s="88"/>
      <c r="ZI64" s="88"/>
      <c r="ZJ64" s="88"/>
      <c r="ZK64" s="88"/>
      <c r="ZL64" s="88"/>
      <c r="ZM64" s="88"/>
      <c r="ZN64" s="88"/>
      <c r="ZO64" s="88"/>
      <c r="ZP64" s="88"/>
      <c r="ZQ64" s="88"/>
      <c r="ZR64" s="88"/>
      <c r="ZS64" s="88"/>
      <c r="ZT64" s="88"/>
      <c r="ZU64" s="88"/>
      <c r="ZV64" s="88"/>
      <c r="ZW64" s="88"/>
      <c r="ZX64" s="88"/>
      <c r="ZY64" s="88"/>
      <c r="ZZ64" s="88"/>
      <c r="AAA64" s="88"/>
      <c r="AAB64" s="88"/>
      <c r="AAC64" s="88"/>
      <c r="AAD64" s="88"/>
      <c r="AAE64" s="88"/>
      <c r="AAF64" s="88"/>
      <c r="AAG64" s="88"/>
      <c r="AAH64" s="88"/>
      <c r="AAI64" s="88"/>
      <c r="AAJ64" s="88"/>
      <c r="AAK64" s="88"/>
      <c r="AAL64" s="88"/>
      <c r="AAM64" s="88"/>
      <c r="AAN64" s="88"/>
      <c r="AAO64" s="88"/>
      <c r="AAP64" s="88"/>
      <c r="AAQ64" s="88"/>
      <c r="AAR64" s="88"/>
      <c r="AAS64" s="88"/>
      <c r="AAT64" s="88"/>
      <c r="AAU64" s="88"/>
      <c r="AAV64" s="88"/>
      <c r="AAW64" s="88"/>
      <c r="AAX64" s="88"/>
      <c r="AAY64" s="88"/>
      <c r="AAZ64" s="88"/>
      <c r="ABA64" s="88"/>
      <c r="ABB64" s="88"/>
      <c r="ABC64" s="88"/>
      <c r="ABD64" s="88"/>
      <c r="ABE64" s="88"/>
      <c r="ABF64" s="88"/>
      <c r="ABG64" s="88"/>
      <c r="ABH64" s="88"/>
      <c r="ABI64" s="88"/>
      <c r="ABJ64" s="88"/>
      <c r="ABK64" s="88"/>
      <c r="ABL64" s="88"/>
      <c r="ABM64" s="88"/>
      <c r="ABN64" s="88"/>
      <c r="ABO64" s="88"/>
      <c r="ABP64" s="88"/>
      <c r="ABQ64" s="88"/>
      <c r="ABR64" s="88"/>
      <c r="ABS64" s="88"/>
      <c r="ABT64" s="88"/>
      <c r="ABU64" s="88"/>
      <c r="ABV64" s="88"/>
      <c r="ABW64" s="88"/>
      <c r="ABX64" s="88"/>
      <c r="ABY64" s="88"/>
      <c r="ABZ64" s="88"/>
      <c r="ACA64" s="88"/>
      <c r="ACB64" s="88"/>
      <c r="ACC64" s="88"/>
      <c r="ACD64" s="88"/>
      <c r="ACE64" s="88"/>
      <c r="ACF64" s="88"/>
      <c r="ACG64" s="88"/>
      <c r="ACH64" s="88"/>
      <c r="ACI64" s="88"/>
      <c r="ACJ64" s="88"/>
      <c r="ACK64" s="88"/>
      <c r="ACL64" s="88"/>
      <c r="ACM64" s="88"/>
      <c r="ACN64" s="88"/>
      <c r="ACO64" s="88"/>
      <c r="ACP64" s="88"/>
      <c r="ACQ64" s="88"/>
      <c r="ACR64" s="88"/>
      <c r="ACS64" s="88"/>
      <c r="ACT64" s="88"/>
      <c r="ACU64" s="88"/>
      <c r="ACV64" s="88"/>
      <c r="ACW64" s="88"/>
      <c r="ACX64" s="88"/>
      <c r="ACY64" s="88"/>
      <c r="ACZ64" s="88"/>
      <c r="ADA64" s="88"/>
      <c r="ADB64" s="88"/>
      <c r="ADC64" s="88"/>
      <c r="ADD64" s="88"/>
      <c r="ADE64" s="88"/>
      <c r="ADF64" s="88"/>
      <c r="ADG64" s="88"/>
      <c r="ADH64" s="88"/>
      <c r="ADI64" s="88"/>
      <c r="ADJ64" s="88"/>
      <c r="ADK64" s="88"/>
      <c r="ADL64" s="88"/>
      <c r="ADM64" s="88"/>
      <c r="ADN64" s="88"/>
      <c r="ADO64" s="88"/>
      <c r="ADP64" s="88"/>
      <c r="ADQ64" s="88"/>
      <c r="ADR64" s="88"/>
      <c r="ADS64" s="88"/>
      <c r="ADT64" s="88"/>
      <c r="ADU64" s="88"/>
      <c r="ADV64" s="88"/>
      <c r="ADW64" s="88"/>
      <c r="ADX64" s="88"/>
      <c r="ADY64" s="88"/>
      <c r="ADZ64" s="88"/>
      <c r="AEA64" s="88"/>
      <c r="AEB64" s="88"/>
      <c r="AEC64" s="88"/>
      <c r="AED64" s="88"/>
      <c r="AEE64" s="88"/>
      <c r="AEF64" s="88"/>
      <c r="AEG64" s="88"/>
      <c r="AEH64" s="88"/>
      <c r="AEI64" s="88"/>
      <c r="AEJ64" s="88"/>
      <c r="AEK64" s="88"/>
      <c r="AEL64" s="88"/>
      <c r="AEM64" s="88"/>
      <c r="AEN64" s="88"/>
      <c r="AEO64" s="88"/>
      <c r="AEP64" s="88"/>
      <c r="AEQ64" s="88"/>
      <c r="AER64" s="88"/>
      <c r="AES64" s="88"/>
      <c r="AET64" s="88"/>
      <c r="AEU64" s="88"/>
      <c r="AEV64" s="88"/>
      <c r="AEW64" s="88"/>
      <c r="AEX64" s="88"/>
      <c r="AEY64" s="88"/>
      <c r="AEZ64" s="88"/>
      <c r="AFA64" s="88"/>
      <c r="AFB64" s="88"/>
      <c r="AFC64" s="88"/>
      <c r="AFD64" s="88"/>
      <c r="AFE64" s="88"/>
      <c r="AFF64" s="88"/>
      <c r="AFG64" s="88"/>
      <c r="AFH64" s="88"/>
      <c r="AFI64" s="88"/>
      <c r="AFJ64" s="88"/>
      <c r="AFK64" s="88"/>
      <c r="AFL64" s="88"/>
      <c r="AFM64" s="88"/>
      <c r="AFN64" s="88"/>
      <c r="AFO64" s="88"/>
      <c r="AFP64" s="88"/>
      <c r="AFQ64" s="88"/>
      <c r="AFR64" s="88"/>
      <c r="AFS64" s="88"/>
      <c r="AFT64" s="88"/>
      <c r="AFU64" s="88"/>
      <c r="AFV64" s="88"/>
      <c r="AFW64" s="88"/>
      <c r="AFX64" s="88"/>
      <c r="AFY64" s="88"/>
      <c r="AFZ64" s="88"/>
      <c r="AGA64" s="88"/>
      <c r="AGB64" s="88"/>
      <c r="AGC64" s="88"/>
      <c r="AGD64" s="88"/>
      <c r="AGE64" s="88"/>
      <c r="AGF64" s="88"/>
      <c r="AGG64" s="88"/>
      <c r="AGH64" s="88"/>
      <c r="AGI64" s="88"/>
      <c r="AGJ64" s="88"/>
      <c r="AGK64" s="88"/>
      <c r="AGL64" s="88"/>
      <c r="AGM64" s="88"/>
      <c r="AGN64" s="88"/>
      <c r="AGO64" s="88"/>
      <c r="AGP64" s="88"/>
      <c r="AGQ64" s="88"/>
      <c r="AGR64" s="88"/>
      <c r="AGS64" s="88"/>
      <c r="AGT64" s="88"/>
      <c r="AGU64" s="88"/>
      <c r="AGV64" s="88"/>
      <c r="AGW64" s="88"/>
      <c r="AGX64" s="88"/>
      <c r="AGY64" s="88"/>
      <c r="AGZ64" s="88"/>
      <c r="AHA64" s="88"/>
      <c r="AHB64" s="88"/>
      <c r="AHC64" s="88"/>
      <c r="AHD64" s="88"/>
      <c r="AHE64" s="88"/>
      <c r="AHF64" s="88"/>
      <c r="AHG64" s="88"/>
      <c r="AHH64" s="88"/>
      <c r="AHI64" s="88"/>
      <c r="AHJ64" s="88"/>
      <c r="AHK64" s="88"/>
      <c r="AHL64" s="88"/>
      <c r="AHM64" s="88"/>
      <c r="AHN64" s="88"/>
      <c r="AHO64" s="88"/>
      <c r="AHP64" s="88"/>
      <c r="AHQ64" s="88"/>
      <c r="AHR64" s="88"/>
      <c r="AHS64" s="88"/>
      <c r="AHT64" s="88"/>
      <c r="AHU64" s="88"/>
      <c r="AHV64" s="88"/>
      <c r="AHW64" s="88"/>
      <c r="AHX64" s="88"/>
      <c r="AHY64" s="88"/>
      <c r="AHZ64" s="88"/>
      <c r="AIA64" s="88"/>
      <c r="AIB64" s="88"/>
      <c r="AIC64" s="88"/>
      <c r="AID64" s="88"/>
      <c r="AIE64" s="88"/>
      <c r="AIF64" s="88"/>
      <c r="AIG64" s="88"/>
      <c r="AIH64" s="88"/>
      <c r="AII64" s="88"/>
      <c r="AIJ64" s="88"/>
      <c r="AIK64" s="88"/>
      <c r="AIL64" s="88"/>
      <c r="AIM64" s="88"/>
      <c r="AIN64" s="88"/>
      <c r="AIO64" s="88"/>
      <c r="AIP64" s="88"/>
      <c r="AIQ64" s="88"/>
      <c r="AIR64" s="88"/>
      <c r="AIS64" s="88"/>
      <c r="AIT64" s="88"/>
      <c r="AIU64" s="88"/>
      <c r="AIV64" s="88"/>
      <c r="AIW64" s="88"/>
      <c r="AIX64" s="88"/>
      <c r="AIY64" s="88"/>
      <c r="AIZ64" s="88"/>
      <c r="AJA64" s="88"/>
      <c r="AJB64" s="88"/>
      <c r="AJC64" s="88"/>
      <c r="AJD64" s="88"/>
      <c r="AJE64" s="88"/>
      <c r="AJF64" s="88"/>
      <c r="AJG64" s="88"/>
      <c r="AJH64" s="88"/>
      <c r="AJI64" s="88"/>
      <c r="AJJ64" s="88"/>
      <c r="AJK64" s="88"/>
      <c r="AJL64" s="88"/>
      <c r="AJM64" s="88"/>
      <c r="AJN64" s="88"/>
      <c r="AJO64" s="88"/>
      <c r="AJP64" s="88"/>
      <c r="AJQ64" s="88"/>
      <c r="AJR64" s="88"/>
      <c r="AJS64" s="88"/>
      <c r="AJT64" s="88"/>
      <c r="AJU64" s="88"/>
      <c r="AJV64" s="88"/>
      <c r="AJW64" s="88"/>
      <c r="AJX64" s="88"/>
      <c r="AJY64" s="88"/>
      <c r="AJZ64" s="88"/>
      <c r="AKA64" s="88"/>
      <c r="AKB64" s="88"/>
      <c r="AKC64" s="88"/>
      <c r="AKD64" s="88"/>
      <c r="AKE64" s="88"/>
      <c r="AKF64" s="88"/>
      <c r="AKG64" s="88"/>
      <c r="AKH64" s="88"/>
      <c r="AKI64" s="88"/>
      <c r="AKJ64" s="88"/>
      <c r="AKK64" s="88"/>
      <c r="AKL64" s="88"/>
      <c r="AKM64" s="88"/>
      <c r="AKN64" s="88"/>
      <c r="AKO64" s="88"/>
      <c r="AKP64" s="88"/>
      <c r="AKQ64" s="88"/>
      <c r="AKR64" s="88"/>
      <c r="AKS64" s="88"/>
      <c r="AKT64" s="88"/>
      <c r="AKU64" s="88"/>
      <c r="AKV64" s="88"/>
      <c r="AKW64" s="88"/>
      <c r="AKX64" s="88"/>
      <c r="AKY64" s="88"/>
      <c r="AKZ64" s="88"/>
      <c r="ALA64" s="88"/>
      <c r="ALB64" s="88"/>
      <c r="ALC64" s="88"/>
      <c r="ALD64" s="88"/>
      <c r="ALE64" s="88"/>
      <c r="ALF64" s="88"/>
      <c r="ALG64" s="88"/>
      <c r="ALH64" s="88"/>
      <c r="ALI64" s="88"/>
      <c r="ALJ64" s="88"/>
      <c r="ALK64" s="88"/>
      <c r="ALL64" s="88"/>
      <c r="ALM64" s="88"/>
      <c r="ALN64" s="88"/>
      <c r="ALO64" s="88"/>
      <c r="ALP64" s="88"/>
      <c r="ALQ64" s="88"/>
      <c r="ALR64" s="88"/>
      <c r="ALS64" s="88"/>
      <c r="ALT64" s="88"/>
      <c r="ALU64" s="88"/>
      <c r="ALV64" s="88"/>
      <c r="ALW64" s="88"/>
      <c r="ALX64" s="88"/>
      <c r="ALY64" s="88"/>
    </row>
    <row r="65" spans="1:16380" ht="59.45" customHeight="1" x14ac:dyDescent="0.25">
      <c r="A65" s="58" t="s">
        <v>212</v>
      </c>
      <c r="B65" s="64" t="s">
        <v>211</v>
      </c>
      <c r="C65" s="80" t="s">
        <v>213</v>
      </c>
      <c r="D65" s="64" t="s">
        <v>21</v>
      </c>
      <c r="E65" s="64" t="s">
        <v>19</v>
      </c>
      <c r="F65" s="28" t="s">
        <v>214</v>
      </c>
      <c r="G65" s="81"/>
      <c r="H65" s="66">
        <v>635</v>
      </c>
      <c r="I65" s="81"/>
    </row>
    <row r="66" spans="1:16380" s="89" customFormat="1" ht="78.75" x14ac:dyDescent="0.25">
      <c r="A66" s="58" t="s">
        <v>216</v>
      </c>
      <c r="B66" s="64" t="s">
        <v>215</v>
      </c>
      <c r="C66" s="80" t="s">
        <v>217</v>
      </c>
      <c r="D66" s="64" t="s">
        <v>218</v>
      </c>
      <c r="E66" s="64" t="s">
        <v>19</v>
      </c>
      <c r="F66" s="28" t="s">
        <v>219</v>
      </c>
      <c r="G66" s="81"/>
      <c r="H66" s="66">
        <f>2800+180+2800</f>
        <v>5780</v>
      </c>
      <c r="I66" s="66">
        <f>90+90+540+3000</f>
        <v>3720</v>
      </c>
      <c r="J66" s="3"/>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c r="SF66" s="88"/>
      <c r="SG66" s="88"/>
      <c r="SH66" s="88"/>
      <c r="SI66" s="88"/>
      <c r="SJ66" s="88"/>
      <c r="SK66" s="88"/>
      <c r="SL66" s="88"/>
      <c r="SM66" s="88"/>
      <c r="SN66" s="88"/>
      <c r="SO66" s="88"/>
      <c r="SP66" s="88"/>
      <c r="SQ66" s="88"/>
      <c r="SR66" s="88"/>
      <c r="SS66" s="88"/>
      <c r="ST66" s="88"/>
      <c r="SU66" s="88"/>
      <c r="SV66" s="88"/>
      <c r="SW66" s="88"/>
      <c r="SX66" s="88"/>
      <c r="SY66" s="88"/>
      <c r="SZ66" s="88"/>
      <c r="TA66" s="88"/>
      <c r="TB66" s="88"/>
      <c r="TC66" s="88"/>
      <c r="TD66" s="88"/>
      <c r="TE66" s="88"/>
      <c r="TF66" s="88"/>
      <c r="TG66" s="88"/>
      <c r="TH66" s="88"/>
      <c r="TI66" s="88"/>
      <c r="TJ66" s="88"/>
      <c r="TK66" s="88"/>
      <c r="TL66" s="88"/>
      <c r="TM66" s="88"/>
      <c r="TN66" s="88"/>
      <c r="TO66" s="88"/>
      <c r="TP66" s="88"/>
      <c r="TQ66" s="88"/>
      <c r="TR66" s="88"/>
      <c r="TS66" s="88"/>
      <c r="TT66" s="88"/>
      <c r="TU66" s="88"/>
      <c r="TV66" s="88"/>
      <c r="TW66" s="88"/>
      <c r="TX66" s="88"/>
      <c r="TY66" s="88"/>
      <c r="TZ66" s="88"/>
      <c r="UA66" s="88"/>
      <c r="UB66" s="88"/>
      <c r="UC66" s="88"/>
      <c r="UD66" s="88"/>
      <c r="UE66" s="88"/>
      <c r="UF66" s="88"/>
      <c r="UG66" s="88"/>
      <c r="UH66" s="88"/>
      <c r="UI66" s="88"/>
      <c r="UJ66" s="88"/>
      <c r="UK66" s="88"/>
      <c r="UL66" s="88"/>
      <c r="UM66" s="88"/>
      <c r="UN66" s="88"/>
      <c r="UO66" s="88"/>
      <c r="UP66" s="88"/>
      <c r="UQ66" s="88"/>
      <c r="UR66" s="88"/>
      <c r="US66" s="88"/>
      <c r="UT66" s="88"/>
      <c r="UU66" s="88"/>
      <c r="UV66" s="88"/>
      <c r="UW66" s="88"/>
      <c r="UX66" s="88"/>
      <c r="UY66" s="88"/>
      <c r="UZ66" s="88"/>
      <c r="VA66" s="88"/>
      <c r="VB66" s="88"/>
      <c r="VC66" s="88"/>
      <c r="VD66" s="88"/>
      <c r="VE66" s="88"/>
      <c r="VF66" s="88"/>
      <c r="VG66" s="88"/>
      <c r="VH66" s="88"/>
      <c r="VI66" s="88"/>
      <c r="VJ66" s="88"/>
      <c r="VK66" s="88"/>
      <c r="VL66" s="88"/>
      <c r="VM66" s="88"/>
      <c r="VN66" s="88"/>
      <c r="VO66" s="88"/>
      <c r="VP66" s="88"/>
      <c r="VQ66" s="88"/>
      <c r="VR66" s="88"/>
      <c r="VS66" s="88"/>
      <c r="VT66" s="88"/>
      <c r="VU66" s="88"/>
      <c r="VV66" s="88"/>
      <c r="VW66" s="88"/>
      <c r="VX66" s="88"/>
      <c r="VY66" s="88"/>
      <c r="VZ66" s="88"/>
      <c r="WA66" s="88"/>
      <c r="WB66" s="88"/>
      <c r="WC66" s="88"/>
      <c r="WD66" s="88"/>
      <c r="WE66" s="88"/>
      <c r="WF66" s="88"/>
      <c r="WG66" s="88"/>
      <c r="WH66" s="88"/>
      <c r="WI66" s="88"/>
      <c r="WJ66" s="88"/>
      <c r="WK66" s="88"/>
      <c r="WL66" s="88"/>
      <c r="WM66" s="88"/>
      <c r="WN66" s="88"/>
      <c r="WO66" s="88"/>
      <c r="WP66" s="88"/>
      <c r="WQ66" s="88"/>
      <c r="WR66" s="88"/>
      <c r="WS66" s="88"/>
      <c r="WT66" s="88"/>
      <c r="WU66" s="88"/>
      <c r="WV66" s="88"/>
      <c r="WW66" s="88"/>
      <c r="WX66" s="88"/>
      <c r="WY66" s="88"/>
      <c r="WZ66" s="88"/>
      <c r="XA66" s="88"/>
      <c r="XB66" s="88"/>
      <c r="XC66" s="88"/>
      <c r="XD66" s="88"/>
      <c r="XE66" s="88"/>
      <c r="XF66" s="88"/>
      <c r="XG66" s="88"/>
      <c r="XH66" s="88"/>
      <c r="XI66" s="88"/>
      <c r="XJ66" s="88"/>
      <c r="XK66" s="88"/>
      <c r="XL66" s="88"/>
      <c r="XM66" s="88"/>
      <c r="XN66" s="88"/>
      <c r="XO66" s="88"/>
      <c r="XP66" s="88"/>
      <c r="XQ66" s="88"/>
      <c r="XR66" s="88"/>
      <c r="XS66" s="88"/>
      <c r="XT66" s="88"/>
      <c r="XU66" s="88"/>
      <c r="XV66" s="88"/>
      <c r="XW66" s="88"/>
      <c r="XX66" s="88"/>
      <c r="XY66" s="88"/>
      <c r="XZ66" s="88"/>
      <c r="YA66" s="88"/>
      <c r="YB66" s="88"/>
      <c r="YC66" s="88"/>
      <c r="YD66" s="88"/>
      <c r="YE66" s="88"/>
      <c r="YF66" s="88"/>
      <c r="YG66" s="88"/>
      <c r="YH66" s="88"/>
      <c r="YI66" s="88"/>
      <c r="YJ66" s="88"/>
      <c r="YK66" s="88"/>
      <c r="YL66" s="88"/>
      <c r="YM66" s="88"/>
      <c r="YN66" s="88"/>
      <c r="YO66" s="88"/>
      <c r="YP66" s="88"/>
      <c r="YQ66" s="88"/>
      <c r="YR66" s="88"/>
      <c r="YS66" s="88"/>
      <c r="YT66" s="88"/>
      <c r="YU66" s="88"/>
      <c r="YV66" s="88"/>
      <c r="YW66" s="88"/>
      <c r="YX66" s="88"/>
      <c r="YY66" s="88"/>
      <c r="YZ66" s="88"/>
      <c r="ZA66" s="88"/>
      <c r="ZB66" s="88"/>
      <c r="ZC66" s="88"/>
      <c r="ZD66" s="88"/>
      <c r="ZE66" s="88"/>
      <c r="ZF66" s="88"/>
      <c r="ZG66" s="88"/>
      <c r="ZH66" s="88"/>
      <c r="ZI66" s="88"/>
      <c r="ZJ66" s="88"/>
      <c r="ZK66" s="88"/>
      <c r="ZL66" s="88"/>
      <c r="ZM66" s="88"/>
      <c r="ZN66" s="88"/>
      <c r="ZO66" s="88"/>
      <c r="ZP66" s="88"/>
      <c r="ZQ66" s="88"/>
      <c r="ZR66" s="88"/>
      <c r="ZS66" s="88"/>
      <c r="ZT66" s="88"/>
      <c r="ZU66" s="88"/>
      <c r="ZV66" s="88"/>
      <c r="ZW66" s="88"/>
      <c r="ZX66" s="88"/>
      <c r="ZY66" s="88"/>
      <c r="ZZ66" s="88"/>
      <c r="AAA66" s="88"/>
      <c r="AAB66" s="88"/>
      <c r="AAC66" s="88"/>
      <c r="AAD66" s="88"/>
      <c r="AAE66" s="88"/>
      <c r="AAF66" s="88"/>
      <c r="AAG66" s="88"/>
      <c r="AAH66" s="88"/>
      <c r="AAI66" s="88"/>
      <c r="AAJ66" s="88"/>
      <c r="AAK66" s="88"/>
      <c r="AAL66" s="88"/>
      <c r="AAM66" s="88"/>
      <c r="AAN66" s="88"/>
      <c r="AAO66" s="88"/>
      <c r="AAP66" s="88"/>
      <c r="AAQ66" s="88"/>
      <c r="AAR66" s="88"/>
      <c r="AAS66" s="88"/>
      <c r="AAT66" s="88"/>
      <c r="AAU66" s="88"/>
      <c r="AAV66" s="88"/>
      <c r="AAW66" s="88"/>
      <c r="AAX66" s="88"/>
      <c r="AAY66" s="88"/>
      <c r="AAZ66" s="88"/>
      <c r="ABA66" s="88"/>
      <c r="ABB66" s="88"/>
      <c r="ABC66" s="88"/>
      <c r="ABD66" s="88"/>
      <c r="ABE66" s="88"/>
      <c r="ABF66" s="88"/>
      <c r="ABG66" s="88"/>
      <c r="ABH66" s="88"/>
      <c r="ABI66" s="88"/>
      <c r="ABJ66" s="88"/>
      <c r="ABK66" s="88"/>
      <c r="ABL66" s="88"/>
      <c r="ABM66" s="88"/>
      <c r="ABN66" s="88"/>
      <c r="ABO66" s="88"/>
      <c r="ABP66" s="88"/>
      <c r="ABQ66" s="88"/>
      <c r="ABR66" s="88"/>
      <c r="ABS66" s="88"/>
      <c r="ABT66" s="88"/>
      <c r="ABU66" s="88"/>
      <c r="ABV66" s="88"/>
      <c r="ABW66" s="88"/>
      <c r="ABX66" s="88"/>
      <c r="ABY66" s="88"/>
      <c r="ABZ66" s="88"/>
      <c r="ACA66" s="88"/>
      <c r="ACB66" s="88"/>
      <c r="ACC66" s="88"/>
      <c r="ACD66" s="88"/>
      <c r="ACE66" s="88"/>
      <c r="ACF66" s="88"/>
      <c r="ACG66" s="88"/>
      <c r="ACH66" s="88"/>
      <c r="ACI66" s="88"/>
      <c r="ACJ66" s="88"/>
      <c r="ACK66" s="88"/>
      <c r="ACL66" s="88"/>
      <c r="ACM66" s="88"/>
      <c r="ACN66" s="88"/>
      <c r="ACO66" s="88"/>
      <c r="ACP66" s="88"/>
      <c r="ACQ66" s="88"/>
      <c r="ACR66" s="88"/>
      <c r="ACS66" s="88"/>
      <c r="ACT66" s="88"/>
      <c r="ACU66" s="88"/>
      <c r="ACV66" s="88"/>
      <c r="ACW66" s="88"/>
      <c r="ACX66" s="88"/>
      <c r="ACY66" s="88"/>
      <c r="ACZ66" s="88"/>
      <c r="ADA66" s="88"/>
      <c r="ADB66" s="88"/>
      <c r="ADC66" s="88"/>
      <c r="ADD66" s="88"/>
      <c r="ADE66" s="88"/>
      <c r="ADF66" s="88"/>
      <c r="ADG66" s="88"/>
      <c r="ADH66" s="88"/>
      <c r="ADI66" s="88"/>
      <c r="ADJ66" s="88"/>
      <c r="ADK66" s="88"/>
      <c r="ADL66" s="88"/>
      <c r="ADM66" s="88"/>
      <c r="ADN66" s="88"/>
      <c r="ADO66" s="88"/>
      <c r="ADP66" s="88"/>
      <c r="ADQ66" s="88"/>
      <c r="ADR66" s="88"/>
      <c r="ADS66" s="88"/>
      <c r="ADT66" s="88"/>
      <c r="ADU66" s="88"/>
      <c r="ADV66" s="88"/>
      <c r="ADW66" s="88"/>
      <c r="ADX66" s="88"/>
      <c r="ADY66" s="88"/>
      <c r="ADZ66" s="88"/>
      <c r="AEA66" s="88"/>
      <c r="AEB66" s="88"/>
      <c r="AEC66" s="88"/>
      <c r="AED66" s="88"/>
      <c r="AEE66" s="88"/>
      <c r="AEF66" s="88"/>
      <c r="AEG66" s="88"/>
      <c r="AEH66" s="88"/>
      <c r="AEI66" s="88"/>
      <c r="AEJ66" s="88"/>
      <c r="AEK66" s="88"/>
      <c r="AEL66" s="88"/>
      <c r="AEM66" s="88"/>
      <c r="AEN66" s="88"/>
      <c r="AEO66" s="88"/>
      <c r="AEP66" s="88"/>
      <c r="AEQ66" s="88"/>
      <c r="AER66" s="88"/>
      <c r="AES66" s="88"/>
      <c r="AET66" s="88"/>
      <c r="AEU66" s="88"/>
      <c r="AEV66" s="88"/>
      <c r="AEW66" s="88"/>
      <c r="AEX66" s="88"/>
      <c r="AEY66" s="88"/>
      <c r="AEZ66" s="88"/>
      <c r="AFA66" s="88"/>
      <c r="AFB66" s="88"/>
      <c r="AFC66" s="88"/>
      <c r="AFD66" s="88"/>
      <c r="AFE66" s="88"/>
      <c r="AFF66" s="88"/>
      <c r="AFG66" s="88"/>
      <c r="AFH66" s="88"/>
      <c r="AFI66" s="88"/>
      <c r="AFJ66" s="88"/>
      <c r="AFK66" s="88"/>
      <c r="AFL66" s="88"/>
      <c r="AFM66" s="88"/>
      <c r="AFN66" s="88"/>
      <c r="AFO66" s="88"/>
      <c r="AFP66" s="88"/>
      <c r="AFQ66" s="88"/>
      <c r="AFR66" s="88"/>
      <c r="AFS66" s="88"/>
      <c r="AFT66" s="88"/>
      <c r="AFU66" s="88"/>
      <c r="AFV66" s="88"/>
      <c r="AFW66" s="88"/>
      <c r="AFX66" s="88"/>
      <c r="AFY66" s="88"/>
      <c r="AFZ66" s="88"/>
      <c r="AGA66" s="88"/>
      <c r="AGB66" s="88"/>
      <c r="AGC66" s="88"/>
      <c r="AGD66" s="88"/>
      <c r="AGE66" s="88"/>
      <c r="AGF66" s="88"/>
      <c r="AGG66" s="88"/>
      <c r="AGH66" s="88"/>
      <c r="AGI66" s="88"/>
      <c r="AGJ66" s="88"/>
      <c r="AGK66" s="88"/>
      <c r="AGL66" s="88"/>
      <c r="AGM66" s="88"/>
      <c r="AGN66" s="88"/>
      <c r="AGO66" s="88"/>
      <c r="AGP66" s="88"/>
      <c r="AGQ66" s="88"/>
      <c r="AGR66" s="88"/>
      <c r="AGS66" s="88"/>
      <c r="AGT66" s="88"/>
      <c r="AGU66" s="88"/>
      <c r="AGV66" s="88"/>
      <c r="AGW66" s="88"/>
      <c r="AGX66" s="88"/>
      <c r="AGY66" s="88"/>
      <c r="AGZ66" s="88"/>
      <c r="AHA66" s="88"/>
      <c r="AHB66" s="88"/>
      <c r="AHC66" s="88"/>
      <c r="AHD66" s="88"/>
      <c r="AHE66" s="88"/>
      <c r="AHF66" s="88"/>
      <c r="AHG66" s="88"/>
      <c r="AHH66" s="88"/>
      <c r="AHI66" s="88"/>
      <c r="AHJ66" s="88"/>
      <c r="AHK66" s="88"/>
      <c r="AHL66" s="88"/>
      <c r="AHM66" s="88"/>
      <c r="AHN66" s="88"/>
      <c r="AHO66" s="88"/>
      <c r="AHP66" s="88"/>
      <c r="AHQ66" s="88"/>
      <c r="AHR66" s="88"/>
      <c r="AHS66" s="88"/>
      <c r="AHT66" s="88"/>
      <c r="AHU66" s="88"/>
      <c r="AHV66" s="88"/>
      <c r="AHW66" s="88"/>
      <c r="AHX66" s="88"/>
      <c r="AHY66" s="88"/>
      <c r="AHZ66" s="88"/>
      <c r="AIA66" s="88"/>
      <c r="AIB66" s="88"/>
      <c r="AIC66" s="88"/>
      <c r="AID66" s="88"/>
      <c r="AIE66" s="88"/>
      <c r="AIF66" s="88"/>
      <c r="AIG66" s="88"/>
      <c r="AIH66" s="88"/>
      <c r="AII66" s="88"/>
      <c r="AIJ66" s="88"/>
      <c r="AIK66" s="88"/>
      <c r="AIL66" s="88"/>
      <c r="AIM66" s="88"/>
      <c r="AIN66" s="88"/>
      <c r="AIO66" s="88"/>
      <c r="AIP66" s="88"/>
      <c r="AIQ66" s="88"/>
      <c r="AIR66" s="88"/>
      <c r="AIS66" s="88"/>
      <c r="AIT66" s="88"/>
      <c r="AIU66" s="88"/>
      <c r="AIV66" s="88"/>
      <c r="AIW66" s="88"/>
      <c r="AIX66" s="88"/>
      <c r="AIY66" s="88"/>
      <c r="AIZ66" s="88"/>
      <c r="AJA66" s="88"/>
      <c r="AJB66" s="88"/>
      <c r="AJC66" s="88"/>
      <c r="AJD66" s="88"/>
      <c r="AJE66" s="88"/>
      <c r="AJF66" s="88"/>
      <c r="AJG66" s="88"/>
      <c r="AJH66" s="88"/>
      <c r="AJI66" s="88"/>
      <c r="AJJ66" s="88"/>
      <c r="AJK66" s="88"/>
      <c r="AJL66" s="88"/>
      <c r="AJM66" s="88"/>
      <c r="AJN66" s="88"/>
      <c r="AJO66" s="88"/>
      <c r="AJP66" s="88"/>
      <c r="AJQ66" s="88"/>
      <c r="AJR66" s="88"/>
      <c r="AJS66" s="88"/>
      <c r="AJT66" s="88"/>
      <c r="AJU66" s="88"/>
      <c r="AJV66" s="88"/>
      <c r="AJW66" s="88"/>
      <c r="AJX66" s="88"/>
      <c r="AJY66" s="88"/>
      <c r="AJZ66" s="88"/>
      <c r="AKA66" s="88"/>
      <c r="AKB66" s="88"/>
      <c r="AKC66" s="88"/>
      <c r="AKD66" s="88"/>
      <c r="AKE66" s="88"/>
      <c r="AKF66" s="88"/>
      <c r="AKG66" s="88"/>
      <c r="AKH66" s="88"/>
      <c r="AKI66" s="88"/>
      <c r="AKJ66" s="88"/>
      <c r="AKK66" s="88"/>
      <c r="AKL66" s="88"/>
      <c r="AKM66" s="88"/>
      <c r="AKN66" s="88"/>
      <c r="AKO66" s="88"/>
      <c r="AKP66" s="88"/>
      <c r="AKQ66" s="88"/>
      <c r="AKR66" s="88"/>
      <c r="AKS66" s="88"/>
      <c r="AKT66" s="88"/>
      <c r="AKU66" s="88"/>
      <c r="AKV66" s="88"/>
      <c r="AKW66" s="88"/>
      <c r="AKX66" s="88"/>
      <c r="AKY66" s="88"/>
      <c r="AKZ66" s="88"/>
      <c r="ALA66" s="88"/>
      <c r="ALB66" s="88"/>
      <c r="ALC66" s="88"/>
      <c r="ALD66" s="88"/>
      <c r="ALE66" s="88"/>
      <c r="ALF66" s="88"/>
      <c r="ALG66" s="88"/>
      <c r="ALH66" s="88"/>
      <c r="ALI66" s="88"/>
      <c r="ALJ66" s="88"/>
      <c r="ALK66" s="88"/>
      <c r="ALL66" s="88"/>
      <c r="ALM66" s="88"/>
      <c r="ALN66" s="88"/>
      <c r="ALO66" s="88"/>
      <c r="ALP66" s="88"/>
      <c r="ALQ66" s="88"/>
      <c r="ALR66" s="88"/>
      <c r="ALS66" s="88"/>
      <c r="ALT66" s="88"/>
      <c r="ALU66" s="88"/>
      <c r="ALV66" s="88"/>
      <c r="ALW66" s="88"/>
      <c r="ALX66" s="88"/>
      <c r="ALY66" s="88"/>
    </row>
    <row r="67" spans="1:16380" s="89" customFormat="1" ht="53.25" customHeight="1" x14ac:dyDescent="0.25">
      <c r="A67" s="58" t="s">
        <v>222</v>
      </c>
      <c r="B67" s="64" t="s">
        <v>223</v>
      </c>
      <c r="C67" s="80" t="s">
        <v>89</v>
      </c>
      <c r="D67" s="64" t="s">
        <v>224</v>
      </c>
      <c r="E67" s="64" t="s">
        <v>19</v>
      </c>
      <c r="F67" s="28" t="s">
        <v>225</v>
      </c>
      <c r="G67" s="81"/>
      <c r="H67" s="66">
        <f>619+100+2+450+2+80+2+640+2+262+2+386+2+954+2</f>
        <v>3505</v>
      </c>
      <c r="I67" s="66">
        <f>184+2+705+200+2+585+2+535+2+218+2+115+2+258+2+126+2+1071+2</f>
        <v>4015</v>
      </c>
      <c r="J67" s="3"/>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c r="SF67" s="88"/>
      <c r="SG67" s="88"/>
      <c r="SH67" s="88"/>
      <c r="SI67" s="88"/>
      <c r="SJ67" s="88"/>
      <c r="SK67" s="88"/>
      <c r="SL67" s="88"/>
      <c r="SM67" s="88"/>
      <c r="SN67" s="88"/>
      <c r="SO67" s="88"/>
      <c r="SP67" s="88"/>
      <c r="SQ67" s="88"/>
      <c r="SR67" s="88"/>
      <c r="SS67" s="88"/>
      <c r="ST67" s="88"/>
      <c r="SU67" s="88"/>
      <c r="SV67" s="88"/>
      <c r="SW67" s="88"/>
      <c r="SX67" s="88"/>
      <c r="SY67" s="88"/>
      <c r="SZ67" s="88"/>
      <c r="TA67" s="88"/>
      <c r="TB67" s="88"/>
      <c r="TC67" s="88"/>
      <c r="TD67" s="88"/>
      <c r="TE67" s="88"/>
      <c r="TF67" s="88"/>
      <c r="TG67" s="88"/>
      <c r="TH67" s="88"/>
      <c r="TI67" s="88"/>
      <c r="TJ67" s="88"/>
      <c r="TK67" s="88"/>
      <c r="TL67" s="88"/>
      <c r="TM67" s="88"/>
      <c r="TN67" s="88"/>
      <c r="TO67" s="88"/>
      <c r="TP67" s="88"/>
      <c r="TQ67" s="88"/>
      <c r="TR67" s="88"/>
      <c r="TS67" s="88"/>
      <c r="TT67" s="88"/>
      <c r="TU67" s="88"/>
      <c r="TV67" s="88"/>
      <c r="TW67" s="88"/>
      <c r="TX67" s="88"/>
      <c r="TY67" s="88"/>
      <c r="TZ67" s="88"/>
      <c r="UA67" s="88"/>
      <c r="UB67" s="88"/>
      <c r="UC67" s="88"/>
      <c r="UD67" s="88"/>
      <c r="UE67" s="88"/>
      <c r="UF67" s="88"/>
      <c r="UG67" s="88"/>
      <c r="UH67" s="88"/>
      <c r="UI67" s="88"/>
      <c r="UJ67" s="88"/>
      <c r="UK67" s="88"/>
      <c r="UL67" s="88"/>
      <c r="UM67" s="88"/>
      <c r="UN67" s="88"/>
      <c r="UO67" s="88"/>
      <c r="UP67" s="88"/>
      <c r="UQ67" s="88"/>
      <c r="UR67" s="88"/>
      <c r="US67" s="88"/>
      <c r="UT67" s="88"/>
      <c r="UU67" s="88"/>
      <c r="UV67" s="88"/>
      <c r="UW67" s="88"/>
      <c r="UX67" s="88"/>
      <c r="UY67" s="88"/>
      <c r="UZ67" s="88"/>
      <c r="VA67" s="88"/>
      <c r="VB67" s="88"/>
      <c r="VC67" s="88"/>
      <c r="VD67" s="88"/>
      <c r="VE67" s="88"/>
      <c r="VF67" s="88"/>
      <c r="VG67" s="88"/>
      <c r="VH67" s="88"/>
      <c r="VI67" s="88"/>
      <c r="VJ67" s="88"/>
      <c r="VK67" s="88"/>
      <c r="VL67" s="88"/>
      <c r="VM67" s="88"/>
      <c r="VN67" s="88"/>
      <c r="VO67" s="88"/>
      <c r="VP67" s="88"/>
      <c r="VQ67" s="88"/>
      <c r="VR67" s="88"/>
      <c r="VS67" s="88"/>
      <c r="VT67" s="88"/>
      <c r="VU67" s="88"/>
      <c r="VV67" s="88"/>
      <c r="VW67" s="88"/>
      <c r="VX67" s="88"/>
      <c r="VY67" s="88"/>
      <c r="VZ67" s="88"/>
      <c r="WA67" s="88"/>
      <c r="WB67" s="88"/>
      <c r="WC67" s="88"/>
      <c r="WD67" s="88"/>
      <c r="WE67" s="88"/>
      <c r="WF67" s="88"/>
      <c r="WG67" s="88"/>
      <c r="WH67" s="88"/>
      <c r="WI67" s="88"/>
      <c r="WJ67" s="88"/>
      <c r="WK67" s="88"/>
      <c r="WL67" s="88"/>
      <c r="WM67" s="88"/>
      <c r="WN67" s="88"/>
      <c r="WO67" s="88"/>
      <c r="WP67" s="88"/>
      <c r="WQ67" s="88"/>
      <c r="WR67" s="88"/>
      <c r="WS67" s="88"/>
      <c r="WT67" s="88"/>
      <c r="WU67" s="88"/>
      <c r="WV67" s="88"/>
      <c r="WW67" s="88"/>
      <c r="WX67" s="88"/>
      <c r="WY67" s="88"/>
      <c r="WZ67" s="88"/>
      <c r="XA67" s="88"/>
      <c r="XB67" s="88"/>
      <c r="XC67" s="88"/>
      <c r="XD67" s="88"/>
      <c r="XE67" s="88"/>
      <c r="XF67" s="88"/>
      <c r="XG67" s="88"/>
      <c r="XH67" s="88"/>
      <c r="XI67" s="88"/>
      <c r="XJ67" s="88"/>
      <c r="XK67" s="88"/>
      <c r="XL67" s="88"/>
      <c r="XM67" s="88"/>
      <c r="XN67" s="88"/>
      <c r="XO67" s="88"/>
      <c r="XP67" s="88"/>
      <c r="XQ67" s="88"/>
      <c r="XR67" s="88"/>
      <c r="XS67" s="88"/>
      <c r="XT67" s="88"/>
      <c r="XU67" s="88"/>
      <c r="XV67" s="88"/>
      <c r="XW67" s="88"/>
      <c r="XX67" s="88"/>
      <c r="XY67" s="88"/>
      <c r="XZ67" s="88"/>
      <c r="YA67" s="88"/>
      <c r="YB67" s="88"/>
      <c r="YC67" s="88"/>
      <c r="YD67" s="88"/>
      <c r="YE67" s="88"/>
      <c r="YF67" s="88"/>
      <c r="YG67" s="88"/>
      <c r="YH67" s="88"/>
      <c r="YI67" s="88"/>
      <c r="YJ67" s="88"/>
      <c r="YK67" s="88"/>
      <c r="YL67" s="88"/>
      <c r="YM67" s="88"/>
      <c r="YN67" s="88"/>
      <c r="YO67" s="88"/>
      <c r="YP67" s="88"/>
      <c r="YQ67" s="88"/>
      <c r="YR67" s="88"/>
      <c r="YS67" s="88"/>
      <c r="YT67" s="88"/>
      <c r="YU67" s="88"/>
      <c r="YV67" s="88"/>
      <c r="YW67" s="88"/>
      <c r="YX67" s="88"/>
      <c r="YY67" s="88"/>
      <c r="YZ67" s="88"/>
      <c r="ZA67" s="88"/>
      <c r="ZB67" s="88"/>
      <c r="ZC67" s="88"/>
      <c r="ZD67" s="88"/>
      <c r="ZE67" s="88"/>
      <c r="ZF67" s="88"/>
      <c r="ZG67" s="88"/>
      <c r="ZH67" s="88"/>
      <c r="ZI67" s="88"/>
      <c r="ZJ67" s="88"/>
      <c r="ZK67" s="88"/>
      <c r="ZL67" s="88"/>
      <c r="ZM67" s="88"/>
      <c r="ZN67" s="88"/>
      <c r="ZO67" s="88"/>
      <c r="ZP67" s="88"/>
      <c r="ZQ67" s="88"/>
      <c r="ZR67" s="88"/>
      <c r="ZS67" s="88"/>
      <c r="ZT67" s="88"/>
      <c r="ZU67" s="88"/>
      <c r="ZV67" s="88"/>
      <c r="ZW67" s="88"/>
      <c r="ZX67" s="88"/>
      <c r="ZY67" s="88"/>
      <c r="ZZ67" s="88"/>
      <c r="AAA67" s="88"/>
      <c r="AAB67" s="88"/>
      <c r="AAC67" s="88"/>
      <c r="AAD67" s="88"/>
      <c r="AAE67" s="88"/>
      <c r="AAF67" s="88"/>
      <c r="AAG67" s="88"/>
      <c r="AAH67" s="88"/>
      <c r="AAI67" s="88"/>
      <c r="AAJ67" s="88"/>
      <c r="AAK67" s="88"/>
      <c r="AAL67" s="88"/>
      <c r="AAM67" s="88"/>
      <c r="AAN67" s="88"/>
      <c r="AAO67" s="88"/>
      <c r="AAP67" s="88"/>
      <c r="AAQ67" s="88"/>
      <c r="AAR67" s="88"/>
      <c r="AAS67" s="88"/>
      <c r="AAT67" s="88"/>
      <c r="AAU67" s="88"/>
      <c r="AAV67" s="88"/>
      <c r="AAW67" s="88"/>
      <c r="AAX67" s="88"/>
      <c r="AAY67" s="88"/>
      <c r="AAZ67" s="88"/>
      <c r="ABA67" s="88"/>
      <c r="ABB67" s="88"/>
      <c r="ABC67" s="88"/>
      <c r="ABD67" s="88"/>
      <c r="ABE67" s="88"/>
      <c r="ABF67" s="88"/>
      <c r="ABG67" s="88"/>
      <c r="ABH67" s="88"/>
      <c r="ABI67" s="88"/>
      <c r="ABJ67" s="88"/>
      <c r="ABK67" s="88"/>
      <c r="ABL67" s="88"/>
      <c r="ABM67" s="88"/>
      <c r="ABN67" s="88"/>
      <c r="ABO67" s="88"/>
      <c r="ABP67" s="88"/>
      <c r="ABQ67" s="88"/>
      <c r="ABR67" s="88"/>
      <c r="ABS67" s="88"/>
      <c r="ABT67" s="88"/>
      <c r="ABU67" s="88"/>
      <c r="ABV67" s="88"/>
      <c r="ABW67" s="88"/>
      <c r="ABX67" s="88"/>
      <c r="ABY67" s="88"/>
      <c r="ABZ67" s="88"/>
      <c r="ACA67" s="88"/>
      <c r="ACB67" s="88"/>
      <c r="ACC67" s="88"/>
      <c r="ACD67" s="88"/>
      <c r="ACE67" s="88"/>
      <c r="ACF67" s="88"/>
      <c r="ACG67" s="88"/>
      <c r="ACH67" s="88"/>
      <c r="ACI67" s="88"/>
      <c r="ACJ67" s="88"/>
      <c r="ACK67" s="88"/>
      <c r="ACL67" s="88"/>
      <c r="ACM67" s="88"/>
      <c r="ACN67" s="88"/>
      <c r="ACO67" s="88"/>
      <c r="ACP67" s="88"/>
      <c r="ACQ67" s="88"/>
      <c r="ACR67" s="88"/>
      <c r="ACS67" s="88"/>
      <c r="ACT67" s="88"/>
      <c r="ACU67" s="88"/>
      <c r="ACV67" s="88"/>
      <c r="ACW67" s="88"/>
      <c r="ACX67" s="88"/>
      <c r="ACY67" s="88"/>
      <c r="ACZ67" s="88"/>
      <c r="ADA67" s="88"/>
      <c r="ADB67" s="88"/>
      <c r="ADC67" s="88"/>
      <c r="ADD67" s="88"/>
      <c r="ADE67" s="88"/>
      <c r="ADF67" s="88"/>
      <c r="ADG67" s="88"/>
      <c r="ADH67" s="88"/>
      <c r="ADI67" s="88"/>
      <c r="ADJ67" s="88"/>
      <c r="ADK67" s="88"/>
      <c r="ADL67" s="88"/>
      <c r="ADM67" s="88"/>
      <c r="ADN67" s="88"/>
      <c r="ADO67" s="88"/>
      <c r="ADP67" s="88"/>
      <c r="ADQ67" s="88"/>
      <c r="ADR67" s="88"/>
      <c r="ADS67" s="88"/>
      <c r="ADT67" s="88"/>
      <c r="ADU67" s="88"/>
      <c r="ADV67" s="88"/>
      <c r="ADW67" s="88"/>
      <c r="ADX67" s="88"/>
      <c r="ADY67" s="88"/>
      <c r="ADZ67" s="88"/>
      <c r="AEA67" s="88"/>
      <c r="AEB67" s="88"/>
      <c r="AEC67" s="88"/>
      <c r="AED67" s="88"/>
      <c r="AEE67" s="88"/>
      <c r="AEF67" s="88"/>
      <c r="AEG67" s="88"/>
      <c r="AEH67" s="88"/>
      <c r="AEI67" s="88"/>
      <c r="AEJ67" s="88"/>
      <c r="AEK67" s="88"/>
      <c r="AEL67" s="88"/>
      <c r="AEM67" s="88"/>
      <c r="AEN67" s="88"/>
      <c r="AEO67" s="88"/>
      <c r="AEP67" s="88"/>
      <c r="AEQ67" s="88"/>
      <c r="AER67" s="88"/>
      <c r="AES67" s="88"/>
      <c r="AET67" s="88"/>
      <c r="AEU67" s="88"/>
      <c r="AEV67" s="88"/>
      <c r="AEW67" s="88"/>
      <c r="AEX67" s="88"/>
      <c r="AEY67" s="88"/>
      <c r="AEZ67" s="88"/>
      <c r="AFA67" s="88"/>
      <c r="AFB67" s="88"/>
      <c r="AFC67" s="88"/>
      <c r="AFD67" s="88"/>
      <c r="AFE67" s="88"/>
      <c r="AFF67" s="88"/>
      <c r="AFG67" s="88"/>
      <c r="AFH67" s="88"/>
      <c r="AFI67" s="88"/>
      <c r="AFJ67" s="88"/>
      <c r="AFK67" s="88"/>
      <c r="AFL67" s="88"/>
      <c r="AFM67" s="88"/>
      <c r="AFN67" s="88"/>
      <c r="AFO67" s="88"/>
      <c r="AFP67" s="88"/>
      <c r="AFQ67" s="88"/>
      <c r="AFR67" s="88"/>
      <c r="AFS67" s="88"/>
      <c r="AFT67" s="88"/>
      <c r="AFU67" s="88"/>
      <c r="AFV67" s="88"/>
      <c r="AFW67" s="88"/>
      <c r="AFX67" s="88"/>
      <c r="AFY67" s="88"/>
      <c r="AFZ67" s="88"/>
      <c r="AGA67" s="88"/>
      <c r="AGB67" s="88"/>
      <c r="AGC67" s="88"/>
      <c r="AGD67" s="88"/>
      <c r="AGE67" s="88"/>
      <c r="AGF67" s="88"/>
      <c r="AGG67" s="88"/>
      <c r="AGH67" s="88"/>
      <c r="AGI67" s="88"/>
      <c r="AGJ67" s="88"/>
      <c r="AGK67" s="88"/>
      <c r="AGL67" s="88"/>
      <c r="AGM67" s="88"/>
      <c r="AGN67" s="88"/>
      <c r="AGO67" s="88"/>
      <c r="AGP67" s="88"/>
      <c r="AGQ67" s="88"/>
      <c r="AGR67" s="88"/>
      <c r="AGS67" s="88"/>
      <c r="AGT67" s="88"/>
      <c r="AGU67" s="88"/>
      <c r="AGV67" s="88"/>
      <c r="AGW67" s="88"/>
      <c r="AGX67" s="88"/>
      <c r="AGY67" s="88"/>
      <c r="AGZ67" s="88"/>
      <c r="AHA67" s="88"/>
      <c r="AHB67" s="88"/>
      <c r="AHC67" s="88"/>
      <c r="AHD67" s="88"/>
      <c r="AHE67" s="88"/>
      <c r="AHF67" s="88"/>
      <c r="AHG67" s="88"/>
      <c r="AHH67" s="88"/>
      <c r="AHI67" s="88"/>
      <c r="AHJ67" s="88"/>
      <c r="AHK67" s="88"/>
      <c r="AHL67" s="88"/>
      <c r="AHM67" s="88"/>
      <c r="AHN67" s="88"/>
      <c r="AHO67" s="88"/>
      <c r="AHP67" s="88"/>
      <c r="AHQ67" s="88"/>
      <c r="AHR67" s="88"/>
      <c r="AHS67" s="88"/>
      <c r="AHT67" s="88"/>
      <c r="AHU67" s="88"/>
      <c r="AHV67" s="88"/>
      <c r="AHW67" s="88"/>
      <c r="AHX67" s="88"/>
      <c r="AHY67" s="88"/>
      <c r="AHZ67" s="88"/>
      <c r="AIA67" s="88"/>
      <c r="AIB67" s="88"/>
      <c r="AIC67" s="88"/>
      <c r="AID67" s="88"/>
      <c r="AIE67" s="88"/>
      <c r="AIF67" s="88"/>
      <c r="AIG67" s="88"/>
      <c r="AIH67" s="88"/>
      <c r="AII67" s="88"/>
      <c r="AIJ67" s="88"/>
      <c r="AIK67" s="88"/>
      <c r="AIL67" s="88"/>
      <c r="AIM67" s="88"/>
      <c r="AIN67" s="88"/>
      <c r="AIO67" s="88"/>
      <c r="AIP67" s="88"/>
      <c r="AIQ67" s="88"/>
      <c r="AIR67" s="88"/>
      <c r="AIS67" s="88"/>
      <c r="AIT67" s="88"/>
      <c r="AIU67" s="88"/>
      <c r="AIV67" s="88"/>
      <c r="AIW67" s="88"/>
      <c r="AIX67" s="88"/>
      <c r="AIY67" s="88"/>
      <c r="AIZ67" s="88"/>
      <c r="AJA67" s="88"/>
      <c r="AJB67" s="88"/>
      <c r="AJC67" s="88"/>
      <c r="AJD67" s="88"/>
      <c r="AJE67" s="88"/>
      <c r="AJF67" s="88"/>
      <c r="AJG67" s="88"/>
      <c r="AJH67" s="88"/>
      <c r="AJI67" s="88"/>
      <c r="AJJ67" s="88"/>
      <c r="AJK67" s="88"/>
      <c r="AJL67" s="88"/>
      <c r="AJM67" s="88"/>
      <c r="AJN67" s="88"/>
      <c r="AJO67" s="88"/>
      <c r="AJP67" s="88"/>
      <c r="AJQ67" s="88"/>
      <c r="AJR67" s="88"/>
      <c r="AJS67" s="88"/>
      <c r="AJT67" s="88"/>
      <c r="AJU67" s="88"/>
      <c r="AJV67" s="88"/>
      <c r="AJW67" s="88"/>
      <c r="AJX67" s="88"/>
      <c r="AJY67" s="88"/>
      <c r="AJZ67" s="88"/>
      <c r="AKA67" s="88"/>
      <c r="AKB67" s="88"/>
      <c r="AKC67" s="88"/>
      <c r="AKD67" s="88"/>
      <c r="AKE67" s="88"/>
      <c r="AKF67" s="88"/>
      <c r="AKG67" s="88"/>
      <c r="AKH67" s="88"/>
      <c r="AKI67" s="88"/>
      <c r="AKJ67" s="88"/>
      <c r="AKK67" s="88"/>
      <c r="AKL67" s="88"/>
      <c r="AKM67" s="88"/>
      <c r="AKN67" s="88"/>
      <c r="AKO67" s="88"/>
      <c r="AKP67" s="88"/>
      <c r="AKQ67" s="88"/>
      <c r="AKR67" s="88"/>
      <c r="AKS67" s="88"/>
      <c r="AKT67" s="88"/>
      <c r="AKU67" s="88"/>
      <c r="AKV67" s="88"/>
      <c r="AKW67" s="88"/>
      <c r="AKX67" s="88"/>
      <c r="AKY67" s="88"/>
      <c r="AKZ67" s="88"/>
      <c r="ALA67" s="88"/>
      <c r="ALB67" s="88"/>
      <c r="ALC67" s="88"/>
      <c r="ALD67" s="88"/>
      <c r="ALE67" s="88"/>
      <c r="ALF67" s="88"/>
      <c r="ALG67" s="88"/>
      <c r="ALH67" s="88"/>
      <c r="ALI67" s="88"/>
      <c r="ALJ67" s="88"/>
      <c r="ALK67" s="88"/>
      <c r="ALL67" s="88"/>
      <c r="ALM67" s="88"/>
      <c r="ALN67" s="88"/>
      <c r="ALO67" s="88"/>
      <c r="ALP67" s="88"/>
      <c r="ALQ67" s="88"/>
      <c r="ALR67" s="88"/>
      <c r="ALS67" s="88"/>
      <c r="ALT67" s="88"/>
      <c r="ALU67" s="88"/>
      <c r="ALV67" s="88"/>
      <c r="ALW67" s="88"/>
      <c r="ALX67" s="88"/>
      <c r="ALY67" s="88"/>
    </row>
    <row r="68" spans="1:16380" s="37" customFormat="1" ht="53.25" customHeight="1" x14ac:dyDescent="0.25">
      <c r="A68" s="69" t="s">
        <v>322</v>
      </c>
      <c r="B68" s="79" t="s">
        <v>226</v>
      </c>
      <c r="C68" s="35" t="s">
        <v>227</v>
      </c>
      <c r="D68" s="79" t="s">
        <v>228</v>
      </c>
      <c r="E68" s="79" t="s">
        <v>19</v>
      </c>
      <c r="F68" s="79" t="s">
        <v>229</v>
      </c>
      <c r="G68" s="50"/>
      <c r="H68" s="59">
        <v>0</v>
      </c>
      <c r="I68" s="81"/>
      <c r="J68" s="3"/>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c r="UC68" s="36"/>
      <c r="UD68" s="36"/>
      <c r="UE68" s="36"/>
      <c r="UF68" s="36"/>
      <c r="UG68" s="36"/>
      <c r="UH68" s="36"/>
      <c r="UI68" s="36"/>
      <c r="UJ68" s="36"/>
      <c r="UK68" s="36"/>
      <c r="UL68" s="36"/>
      <c r="UM68" s="36"/>
      <c r="UN68" s="36"/>
      <c r="UO68" s="36"/>
      <c r="UP68" s="36"/>
      <c r="UQ68" s="36"/>
      <c r="UR68" s="36"/>
      <c r="US68" s="36"/>
      <c r="UT68" s="36"/>
      <c r="UU68" s="36"/>
      <c r="UV68" s="36"/>
      <c r="UW68" s="36"/>
      <c r="UX68" s="36"/>
      <c r="UY68" s="36"/>
      <c r="UZ68" s="36"/>
      <c r="VA68" s="36"/>
      <c r="VB68" s="36"/>
      <c r="VC68" s="36"/>
      <c r="VD68" s="36"/>
      <c r="VE68" s="36"/>
      <c r="VF68" s="36"/>
      <c r="VG68" s="36"/>
      <c r="VH68" s="36"/>
      <c r="VI68" s="36"/>
      <c r="VJ68" s="36"/>
      <c r="VK68" s="36"/>
      <c r="VL68" s="36"/>
      <c r="VM68" s="36"/>
      <c r="VN68" s="36"/>
      <c r="VO68" s="36"/>
      <c r="VP68" s="36"/>
      <c r="VQ68" s="36"/>
      <c r="VR68" s="36"/>
      <c r="VS68" s="36"/>
      <c r="VT68" s="36"/>
      <c r="VU68" s="36"/>
      <c r="VV68" s="36"/>
      <c r="VW68" s="36"/>
      <c r="VX68" s="36"/>
      <c r="VY68" s="36"/>
      <c r="VZ68" s="36"/>
      <c r="WA68" s="36"/>
      <c r="WB68" s="36"/>
      <c r="WC68" s="36"/>
      <c r="WD68" s="36"/>
      <c r="WE68" s="36"/>
      <c r="WF68" s="36"/>
      <c r="WG68" s="36"/>
      <c r="WH68" s="36"/>
      <c r="WI68" s="36"/>
      <c r="WJ68" s="36"/>
      <c r="WK68" s="36"/>
      <c r="WL68" s="36"/>
      <c r="WM68" s="36"/>
      <c r="WN68" s="36"/>
      <c r="WO68" s="36"/>
      <c r="WP68" s="36"/>
      <c r="WQ68" s="36"/>
      <c r="WR68" s="36"/>
      <c r="WS68" s="36"/>
      <c r="WT68" s="36"/>
      <c r="WU68" s="36"/>
      <c r="WV68" s="36"/>
      <c r="WW68" s="36"/>
      <c r="WX68" s="36"/>
      <c r="WY68" s="36"/>
      <c r="WZ68" s="36"/>
      <c r="XA68" s="36"/>
      <c r="XB68" s="36"/>
      <c r="XC68" s="36"/>
      <c r="XD68" s="36"/>
      <c r="XE68" s="36"/>
      <c r="XF68" s="36"/>
      <c r="XG68" s="36"/>
      <c r="XH68" s="36"/>
      <c r="XI68" s="36"/>
      <c r="XJ68" s="36"/>
      <c r="XK68" s="36"/>
      <c r="XL68" s="36"/>
      <c r="XM68" s="36"/>
      <c r="XN68" s="36"/>
      <c r="XO68" s="36"/>
      <c r="XP68" s="36"/>
      <c r="XQ68" s="36"/>
      <c r="XR68" s="36"/>
      <c r="XS68" s="36"/>
      <c r="XT68" s="36"/>
      <c r="XU68" s="36"/>
      <c r="XV68" s="36"/>
      <c r="XW68" s="36"/>
      <c r="XX68" s="36"/>
      <c r="XY68" s="36"/>
      <c r="XZ68" s="36"/>
      <c r="YA68" s="36"/>
      <c r="YB68" s="36"/>
      <c r="YC68" s="36"/>
      <c r="YD68" s="36"/>
      <c r="YE68" s="36"/>
      <c r="YF68" s="36"/>
      <c r="YG68" s="36"/>
      <c r="YH68" s="36"/>
      <c r="YI68" s="36"/>
      <c r="YJ68" s="36"/>
      <c r="YK68" s="36"/>
      <c r="YL68" s="36"/>
      <c r="YM68" s="36"/>
      <c r="YN68" s="36"/>
      <c r="YO68" s="36"/>
      <c r="YP68" s="36"/>
      <c r="YQ68" s="36"/>
      <c r="YR68" s="36"/>
      <c r="YS68" s="36"/>
      <c r="YT68" s="36"/>
      <c r="YU68" s="36"/>
      <c r="YV68" s="36"/>
      <c r="YW68" s="36"/>
      <c r="YX68" s="36"/>
      <c r="YY68" s="36"/>
      <c r="YZ68" s="36"/>
      <c r="ZA68" s="36"/>
      <c r="ZB68" s="36"/>
      <c r="ZC68" s="36"/>
      <c r="ZD68" s="36"/>
      <c r="ZE68" s="36"/>
      <c r="ZF68" s="36"/>
      <c r="ZG68" s="36"/>
      <c r="ZH68" s="36"/>
      <c r="ZI68" s="36"/>
      <c r="ZJ68" s="36"/>
      <c r="ZK68" s="36"/>
      <c r="ZL68" s="36"/>
      <c r="ZM68" s="36"/>
      <c r="ZN68" s="36"/>
      <c r="ZO68" s="36"/>
      <c r="ZP68" s="36"/>
      <c r="ZQ68" s="36"/>
      <c r="ZR68" s="36"/>
      <c r="ZS68" s="36"/>
      <c r="ZT68" s="36"/>
      <c r="ZU68" s="36"/>
      <c r="ZV68" s="36"/>
      <c r="ZW68" s="36"/>
      <c r="ZX68" s="36"/>
      <c r="ZY68" s="36"/>
      <c r="ZZ68" s="36"/>
      <c r="AAA68" s="36"/>
      <c r="AAB68" s="36"/>
      <c r="AAC68" s="36"/>
      <c r="AAD68" s="36"/>
      <c r="AAE68" s="36"/>
      <c r="AAF68" s="36"/>
      <c r="AAG68" s="36"/>
      <c r="AAH68" s="36"/>
      <c r="AAI68" s="36"/>
      <c r="AAJ68" s="36"/>
      <c r="AAK68" s="36"/>
      <c r="AAL68" s="36"/>
      <c r="AAM68" s="36"/>
      <c r="AAN68" s="36"/>
      <c r="AAO68" s="36"/>
      <c r="AAP68" s="36"/>
      <c r="AAQ68" s="36"/>
      <c r="AAR68" s="36"/>
      <c r="AAS68" s="36"/>
      <c r="AAT68" s="36"/>
      <c r="AAU68" s="36"/>
      <c r="AAV68" s="36"/>
      <c r="AAW68" s="36"/>
      <c r="AAX68" s="36"/>
      <c r="AAY68" s="36"/>
      <c r="AAZ68" s="36"/>
      <c r="ABA68" s="36"/>
      <c r="ABB68" s="36"/>
      <c r="ABC68" s="36"/>
      <c r="ABD68" s="36"/>
      <c r="ABE68" s="36"/>
      <c r="ABF68" s="36"/>
      <c r="ABG68" s="36"/>
      <c r="ABH68" s="36"/>
      <c r="ABI68" s="36"/>
      <c r="ABJ68" s="36"/>
      <c r="ABK68" s="36"/>
      <c r="ABL68" s="36"/>
      <c r="ABM68" s="36"/>
      <c r="ABN68" s="36"/>
      <c r="ABO68" s="36"/>
      <c r="ABP68" s="36"/>
      <c r="ABQ68" s="36"/>
      <c r="ABR68" s="36"/>
      <c r="ABS68" s="36"/>
      <c r="ABT68" s="36"/>
      <c r="ABU68" s="36"/>
      <c r="ABV68" s="36"/>
      <c r="ABW68" s="36"/>
      <c r="ABX68" s="36"/>
      <c r="ABY68" s="36"/>
      <c r="ABZ68" s="36"/>
      <c r="ACA68" s="36"/>
      <c r="ACB68" s="36"/>
      <c r="ACC68" s="36"/>
      <c r="ACD68" s="36"/>
      <c r="ACE68" s="36"/>
      <c r="ACF68" s="36"/>
      <c r="ACG68" s="36"/>
      <c r="ACH68" s="36"/>
      <c r="ACI68" s="36"/>
      <c r="ACJ68" s="36"/>
      <c r="ACK68" s="36"/>
      <c r="ACL68" s="36"/>
      <c r="ACM68" s="36"/>
      <c r="ACN68" s="36"/>
      <c r="ACO68" s="36"/>
      <c r="ACP68" s="36"/>
      <c r="ACQ68" s="36"/>
      <c r="ACR68" s="36"/>
      <c r="ACS68" s="36"/>
      <c r="ACT68" s="36"/>
      <c r="ACU68" s="36"/>
      <c r="ACV68" s="36"/>
      <c r="ACW68" s="36"/>
      <c r="ACX68" s="36"/>
      <c r="ACY68" s="36"/>
      <c r="ACZ68" s="36"/>
      <c r="ADA68" s="36"/>
      <c r="ADB68" s="36"/>
      <c r="ADC68" s="36"/>
      <c r="ADD68" s="36"/>
      <c r="ADE68" s="36"/>
      <c r="ADF68" s="36"/>
      <c r="ADG68" s="36"/>
      <c r="ADH68" s="36"/>
      <c r="ADI68" s="36"/>
      <c r="ADJ68" s="36"/>
      <c r="ADK68" s="36"/>
      <c r="ADL68" s="36"/>
      <c r="ADM68" s="36"/>
      <c r="ADN68" s="36"/>
      <c r="ADO68" s="36"/>
      <c r="ADP68" s="36"/>
      <c r="ADQ68" s="36"/>
      <c r="ADR68" s="36"/>
      <c r="ADS68" s="36"/>
      <c r="ADT68" s="36"/>
      <c r="ADU68" s="36"/>
      <c r="ADV68" s="36"/>
      <c r="ADW68" s="36"/>
      <c r="ADX68" s="36"/>
      <c r="ADY68" s="36"/>
      <c r="ADZ68" s="36"/>
      <c r="AEA68" s="36"/>
      <c r="AEB68" s="36"/>
      <c r="AEC68" s="36"/>
      <c r="AED68" s="36"/>
      <c r="AEE68" s="36"/>
      <c r="AEF68" s="36"/>
      <c r="AEG68" s="36"/>
      <c r="AEH68" s="36"/>
      <c r="AEI68" s="36"/>
      <c r="AEJ68" s="36"/>
      <c r="AEK68" s="36"/>
      <c r="AEL68" s="36"/>
      <c r="AEM68" s="36"/>
      <c r="AEN68" s="36"/>
      <c r="AEO68" s="36"/>
      <c r="AEP68" s="36"/>
      <c r="AEQ68" s="36"/>
      <c r="AER68" s="36"/>
      <c r="AES68" s="36"/>
      <c r="AET68" s="36"/>
      <c r="AEU68" s="36"/>
      <c r="AEV68" s="36"/>
      <c r="AEW68" s="36"/>
      <c r="AEX68" s="36"/>
      <c r="AEY68" s="36"/>
      <c r="AEZ68" s="36"/>
      <c r="AFA68" s="36"/>
      <c r="AFB68" s="36"/>
      <c r="AFC68" s="36"/>
      <c r="AFD68" s="36"/>
      <c r="AFE68" s="36"/>
      <c r="AFF68" s="36"/>
      <c r="AFG68" s="36"/>
      <c r="AFH68" s="36"/>
      <c r="AFI68" s="36"/>
      <c r="AFJ68" s="36"/>
      <c r="AFK68" s="36"/>
      <c r="AFL68" s="36"/>
      <c r="AFM68" s="36"/>
      <c r="AFN68" s="36"/>
      <c r="AFO68" s="36"/>
      <c r="AFP68" s="36"/>
      <c r="AFQ68" s="36"/>
      <c r="AFR68" s="36"/>
      <c r="AFS68" s="36"/>
      <c r="AFT68" s="36"/>
      <c r="AFU68" s="36"/>
      <c r="AFV68" s="36"/>
      <c r="AFW68" s="36"/>
      <c r="AFX68" s="36"/>
      <c r="AFY68" s="36"/>
      <c r="AFZ68" s="36"/>
      <c r="AGA68" s="36"/>
      <c r="AGB68" s="36"/>
      <c r="AGC68" s="36"/>
      <c r="AGD68" s="36"/>
      <c r="AGE68" s="36"/>
      <c r="AGF68" s="36"/>
      <c r="AGG68" s="36"/>
      <c r="AGH68" s="36"/>
      <c r="AGI68" s="36"/>
      <c r="AGJ68" s="36"/>
      <c r="AGK68" s="36"/>
      <c r="AGL68" s="36"/>
      <c r="AGM68" s="36"/>
      <c r="AGN68" s="36"/>
      <c r="AGO68" s="36"/>
      <c r="AGP68" s="36"/>
      <c r="AGQ68" s="36"/>
      <c r="AGR68" s="36"/>
      <c r="AGS68" s="36"/>
      <c r="AGT68" s="36"/>
      <c r="AGU68" s="36"/>
      <c r="AGV68" s="36"/>
      <c r="AGW68" s="36"/>
      <c r="AGX68" s="36"/>
      <c r="AGY68" s="36"/>
      <c r="AGZ68" s="36"/>
      <c r="AHA68" s="36"/>
      <c r="AHB68" s="36"/>
      <c r="AHC68" s="36"/>
      <c r="AHD68" s="36"/>
      <c r="AHE68" s="36"/>
      <c r="AHF68" s="36"/>
      <c r="AHG68" s="36"/>
      <c r="AHH68" s="36"/>
      <c r="AHI68" s="36"/>
      <c r="AHJ68" s="36"/>
      <c r="AHK68" s="36"/>
      <c r="AHL68" s="36"/>
      <c r="AHM68" s="36"/>
      <c r="AHN68" s="36"/>
      <c r="AHO68" s="36"/>
      <c r="AHP68" s="36"/>
      <c r="AHQ68" s="36"/>
      <c r="AHR68" s="36"/>
      <c r="AHS68" s="36"/>
      <c r="AHT68" s="36"/>
      <c r="AHU68" s="36"/>
      <c r="AHV68" s="36"/>
      <c r="AHW68" s="36"/>
      <c r="AHX68" s="36"/>
      <c r="AHY68" s="36"/>
      <c r="AHZ68" s="36"/>
      <c r="AIA68" s="36"/>
      <c r="AIB68" s="36"/>
      <c r="AIC68" s="36"/>
      <c r="AID68" s="36"/>
      <c r="AIE68" s="36"/>
      <c r="AIF68" s="36"/>
      <c r="AIG68" s="36"/>
      <c r="AIH68" s="36"/>
      <c r="AII68" s="36"/>
      <c r="AIJ68" s="36"/>
      <c r="AIK68" s="36"/>
      <c r="AIL68" s="36"/>
      <c r="AIM68" s="36"/>
      <c r="AIN68" s="36"/>
      <c r="AIO68" s="36"/>
      <c r="AIP68" s="36"/>
      <c r="AIQ68" s="36"/>
      <c r="AIR68" s="36"/>
      <c r="AIS68" s="36"/>
      <c r="AIT68" s="36"/>
      <c r="AIU68" s="36"/>
      <c r="AIV68" s="36"/>
      <c r="AIW68" s="36"/>
      <c r="AIX68" s="36"/>
      <c r="AIY68" s="36"/>
      <c r="AIZ68" s="36"/>
      <c r="AJA68" s="36"/>
      <c r="AJB68" s="36"/>
      <c r="AJC68" s="36"/>
      <c r="AJD68" s="36"/>
      <c r="AJE68" s="36"/>
      <c r="AJF68" s="36"/>
      <c r="AJG68" s="36"/>
      <c r="AJH68" s="36"/>
      <c r="AJI68" s="36"/>
      <c r="AJJ68" s="36"/>
      <c r="AJK68" s="36"/>
      <c r="AJL68" s="36"/>
      <c r="AJM68" s="36"/>
      <c r="AJN68" s="36"/>
      <c r="AJO68" s="36"/>
      <c r="AJP68" s="36"/>
      <c r="AJQ68" s="36"/>
      <c r="AJR68" s="36"/>
      <c r="AJS68" s="36"/>
      <c r="AJT68" s="36"/>
      <c r="AJU68" s="36"/>
      <c r="AJV68" s="36"/>
      <c r="AJW68" s="36"/>
      <c r="AJX68" s="36"/>
      <c r="AJY68" s="36"/>
      <c r="AJZ68" s="36"/>
      <c r="AKA68" s="36"/>
      <c r="AKB68" s="36"/>
      <c r="AKC68" s="36"/>
      <c r="AKD68" s="36"/>
      <c r="AKE68" s="36"/>
      <c r="AKF68" s="36"/>
      <c r="AKG68" s="36"/>
      <c r="AKH68" s="36"/>
      <c r="AKI68" s="36"/>
      <c r="AKJ68" s="36"/>
      <c r="AKK68" s="36"/>
      <c r="AKL68" s="36"/>
      <c r="AKM68" s="36"/>
      <c r="AKN68" s="36"/>
      <c r="AKO68" s="36"/>
      <c r="AKP68" s="36"/>
      <c r="AKQ68" s="36"/>
      <c r="AKR68" s="36"/>
      <c r="AKS68" s="36"/>
      <c r="AKT68" s="36"/>
      <c r="AKU68" s="36"/>
      <c r="AKV68" s="36"/>
      <c r="AKW68" s="36"/>
      <c r="AKX68" s="36"/>
      <c r="AKY68" s="36"/>
      <c r="AKZ68" s="36"/>
      <c r="ALA68" s="36"/>
      <c r="ALB68" s="36"/>
      <c r="ALC68" s="36"/>
      <c r="ALD68" s="36"/>
      <c r="ALE68" s="36"/>
      <c r="ALF68" s="36"/>
      <c r="ALG68" s="36"/>
      <c r="ALH68" s="36"/>
      <c r="ALI68" s="36"/>
      <c r="ALJ68" s="36"/>
      <c r="ALK68" s="36"/>
      <c r="ALL68" s="36"/>
      <c r="ALM68" s="36"/>
      <c r="ALN68" s="36"/>
      <c r="ALO68" s="36"/>
      <c r="ALP68" s="36"/>
      <c r="ALQ68" s="36"/>
      <c r="ALR68" s="36"/>
      <c r="ALS68" s="36"/>
      <c r="ALT68" s="36"/>
      <c r="ALU68" s="36"/>
      <c r="ALV68" s="36"/>
      <c r="ALW68" s="36"/>
      <c r="ALX68" s="36"/>
      <c r="ALY68" s="36"/>
    </row>
    <row r="69" spans="1:16380" ht="117.2" customHeight="1" x14ac:dyDescent="0.25">
      <c r="A69" s="69" t="s">
        <v>230</v>
      </c>
      <c r="B69" s="64" t="s">
        <v>231</v>
      </c>
      <c r="C69" s="21" t="s">
        <v>232</v>
      </c>
      <c r="D69" s="64" t="s">
        <v>21</v>
      </c>
      <c r="E69" s="64" t="s">
        <v>19</v>
      </c>
      <c r="F69" s="67" t="s">
        <v>233</v>
      </c>
      <c r="G69" s="50"/>
      <c r="H69" s="71">
        <f>2608.2+444.74+460-287.74</f>
        <v>3225.2</v>
      </c>
      <c r="I69" s="50"/>
    </row>
    <row r="70" spans="1:16380" ht="53.25" customHeight="1" x14ac:dyDescent="0.25">
      <c r="A70" s="69" t="s">
        <v>236</v>
      </c>
      <c r="B70" s="64" t="s">
        <v>237</v>
      </c>
      <c r="C70" s="21" t="s">
        <v>234</v>
      </c>
      <c r="D70" s="64" t="s">
        <v>21</v>
      </c>
      <c r="E70" s="64" t="s">
        <v>19</v>
      </c>
      <c r="F70" s="67" t="s">
        <v>235</v>
      </c>
      <c r="G70" s="50"/>
      <c r="H70" s="71">
        <v>3000</v>
      </c>
      <c r="I70" s="50"/>
    </row>
    <row r="71" spans="1:16380" ht="141.75" x14ac:dyDescent="0.25">
      <c r="A71" s="69" t="s">
        <v>238</v>
      </c>
      <c r="B71" s="67" t="s">
        <v>239</v>
      </c>
      <c r="C71" s="21" t="s">
        <v>240</v>
      </c>
      <c r="D71" s="64" t="s">
        <v>21</v>
      </c>
      <c r="E71" s="64" t="s">
        <v>19</v>
      </c>
      <c r="F71" s="67" t="s">
        <v>241</v>
      </c>
      <c r="G71" s="50"/>
      <c r="H71" s="59">
        <v>5750</v>
      </c>
      <c r="I71" s="50"/>
    </row>
    <row r="72" spans="1:16380" ht="94.5" customHeight="1" x14ac:dyDescent="0.25">
      <c r="A72" s="69" t="s">
        <v>267</v>
      </c>
      <c r="B72" s="67" t="s">
        <v>264</v>
      </c>
      <c r="C72" s="21" t="s">
        <v>265</v>
      </c>
      <c r="D72" s="64" t="s">
        <v>21</v>
      </c>
      <c r="E72" s="64" t="s">
        <v>19</v>
      </c>
      <c r="F72" s="67" t="s">
        <v>266</v>
      </c>
      <c r="G72" s="50"/>
      <c r="H72" s="59">
        <f>2683+6714.2</f>
        <v>9397.2000000000007</v>
      </c>
      <c r="I72" s="50"/>
    </row>
    <row r="73" spans="1:16380" ht="105" x14ac:dyDescent="0.25">
      <c r="A73" s="69" t="s">
        <v>244</v>
      </c>
      <c r="B73" s="67" t="s">
        <v>245</v>
      </c>
      <c r="C73" s="67" t="s">
        <v>246</v>
      </c>
      <c r="D73" s="67" t="s">
        <v>21</v>
      </c>
      <c r="E73" s="67" t="s">
        <v>247</v>
      </c>
      <c r="F73" s="68" t="s">
        <v>248</v>
      </c>
      <c r="G73" s="50"/>
      <c r="H73" s="59">
        <f>1380+1169.51+457.1-1169.51</f>
        <v>1837.1000000000001</v>
      </c>
      <c r="I73" s="50"/>
    </row>
    <row r="74" spans="1:16380" s="89" customFormat="1" ht="69.95" customHeight="1" x14ac:dyDescent="0.25">
      <c r="A74" s="69" t="s">
        <v>252</v>
      </c>
      <c r="B74" s="67" t="s">
        <v>249</v>
      </c>
      <c r="C74" s="67" t="s">
        <v>10</v>
      </c>
      <c r="D74" s="67" t="s">
        <v>250</v>
      </c>
      <c r="E74" s="67" t="s">
        <v>11</v>
      </c>
      <c r="F74" s="68" t="s">
        <v>12</v>
      </c>
      <c r="G74" s="50"/>
      <c r="H74" s="59">
        <v>0</v>
      </c>
      <c r="I74" s="59">
        <f>2250+2250</f>
        <v>4500</v>
      </c>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row>
    <row r="75" spans="1:16380" s="89" customFormat="1" ht="61.5" customHeight="1" x14ac:dyDescent="0.25">
      <c r="A75" s="69" t="s">
        <v>253</v>
      </c>
      <c r="B75" s="67" t="s">
        <v>249</v>
      </c>
      <c r="C75" s="67" t="s">
        <v>15</v>
      </c>
      <c r="D75" s="67" t="s">
        <v>250</v>
      </c>
      <c r="E75" s="67" t="s">
        <v>11</v>
      </c>
      <c r="F75" s="68" t="s">
        <v>251</v>
      </c>
      <c r="G75" s="50"/>
      <c r="H75" s="59">
        <v>1750</v>
      </c>
      <c r="I75" s="59">
        <f>1750+1750</f>
        <v>3500</v>
      </c>
      <c r="J75" s="3"/>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8"/>
      <c r="LR75" s="88"/>
      <c r="LS75" s="88"/>
      <c r="LT75" s="88"/>
      <c r="LU75" s="88"/>
      <c r="LV75" s="88"/>
      <c r="LW75" s="88"/>
      <c r="LX75" s="88"/>
      <c r="LY75" s="88"/>
      <c r="LZ75" s="88"/>
      <c r="MA75" s="88"/>
      <c r="MB75" s="88"/>
      <c r="MC75" s="88"/>
      <c r="MD75" s="88"/>
      <c r="ME75" s="88"/>
      <c r="MF75" s="88"/>
      <c r="MG75" s="88"/>
      <c r="MH75" s="88"/>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8"/>
      <c r="SD75" s="88"/>
      <c r="SE75" s="88"/>
      <c r="SF75" s="88"/>
      <c r="SG75" s="88"/>
      <c r="SH75" s="88"/>
      <c r="SI75" s="88"/>
      <c r="SJ75" s="88"/>
      <c r="SK75" s="88"/>
      <c r="SL75" s="88"/>
      <c r="SM75" s="88"/>
      <c r="SN75" s="88"/>
      <c r="SO75" s="88"/>
      <c r="SP75" s="88"/>
      <c r="SQ75" s="88"/>
      <c r="SR75" s="88"/>
      <c r="SS75" s="88"/>
      <c r="ST75" s="88"/>
      <c r="SU75" s="88"/>
      <c r="SV75" s="88"/>
      <c r="SW75" s="88"/>
      <c r="SX75" s="88"/>
      <c r="SY75" s="88"/>
      <c r="SZ75" s="88"/>
      <c r="TA75" s="88"/>
      <c r="TB75" s="88"/>
      <c r="TC75" s="88"/>
      <c r="TD75" s="88"/>
      <c r="TE75" s="88"/>
      <c r="TF75" s="88"/>
      <c r="TG75" s="88"/>
      <c r="TH75" s="88"/>
      <c r="TI75" s="88"/>
      <c r="TJ75" s="88"/>
      <c r="TK75" s="88"/>
      <c r="TL75" s="88"/>
      <c r="TM75" s="88"/>
      <c r="TN75" s="88"/>
      <c r="TO75" s="88"/>
      <c r="TP75" s="88"/>
      <c r="TQ75" s="88"/>
      <c r="TR75" s="88"/>
      <c r="TS75" s="88"/>
      <c r="TT75" s="88"/>
      <c r="TU75" s="88"/>
      <c r="TV75" s="88"/>
      <c r="TW75" s="88"/>
      <c r="TX75" s="88"/>
      <c r="TY75" s="88"/>
      <c r="TZ75" s="88"/>
      <c r="UA75" s="88"/>
      <c r="UB75" s="88"/>
      <c r="UC75" s="88"/>
      <c r="UD75" s="88"/>
      <c r="UE75" s="88"/>
      <c r="UF75" s="88"/>
      <c r="UG75" s="88"/>
      <c r="UH75" s="88"/>
      <c r="UI75" s="88"/>
      <c r="UJ75" s="88"/>
      <c r="UK75" s="88"/>
      <c r="UL75" s="88"/>
      <c r="UM75" s="88"/>
      <c r="UN75" s="88"/>
      <c r="UO75" s="88"/>
      <c r="UP75" s="88"/>
      <c r="UQ75" s="88"/>
      <c r="UR75" s="88"/>
      <c r="US75" s="88"/>
      <c r="UT75" s="88"/>
      <c r="UU75" s="88"/>
      <c r="UV75" s="88"/>
      <c r="UW75" s="88"/>
      <c r="UX75" s="88"/>
      <c r="UY75" s="88"/>
      <c r="UZ75" s="88"/>
      <c r="VA75" s="88"/>
      <c r="VB75" s="88"/>
      <c r="VC75" s="88"/>
      <c r="VD75" s="88"/>
      <c r="VE75" s="88"/>
      <c r="VF75" s="88"/>
      <c r="VG75" s="88"/>
      <c r="VH75" s="88"/>
      <c r="VI75" s="88"/>
      <c r="VJ75" s="88"/>
      <c r="VK75" s="88"/>
      <c r="VL75" s="88"/>
      <c r="VM75" s="88"/>
      <c r="VN75" s="88"/>
      <c r="VO75" s="88"/>
      <c r="VP75" s="88"/>
      <c r="VQ75" s="88"/>
      <c r="VR75" s="88"/>
      <c r="VS75" s="88"/>
      <c r="VT75" s="88"/>
      <c r="VU75" s="88"/>
      <c r="VV75" s="88"/>
      <c r="VW75" s="88"/>
      <c r="VX75" s="88"/>
      <c r="VY75" s="88"/>
      <c r="VZ75" s="88"/>
      <c r="WA75" s="88"/>
      <c r="WB75" s="88"/>
      <c r="WC75" s="88"/>
      <c r="WD75" s="88"/>
      <c r="WE75" s="88"/>
      <c r="WF75" s="88"/>
      <c r="WG75" s="88"/>
      <c r="WH75" s="88"/>
      <c r="WI75" s="88"/>
      <c r="WJ75" s="88"/>
      <c r="WK75" s="88"/>
      <c r="WL75" s="88"/>
      <c r="WM75" s="88"/>
      <c r="WN75" s="88"/>
      <c r="WO75" s="88"/>
      <c r="WP75" s="88"/>
      <c r="WQ75" s="88"/>
      <c r="WR75" s="88"/>
      <c r="WS75" s="88"/>
      <c r="WT75" s="88"/>
      <c r="WU75" s="88"/>
      <c r="WV75" s="88"/>
      <c r="WW75" s="88"/>
      <c r="WX75" s="88"/>
      <c r="WY75" s="88"/>
      <c r="WZ75" s="88"/>
      <c r="XA75" s="88"/>
      <c r="XB75" s="88"/>
      <c r="XC75" s="88"/>
      <c r="XD75" s="88"/>
      <c r="XE75" s="88"/>
      <c r="XF75" s="88"/>
      <c r="XG75" s="88"/>
      <c r="XH75" s="88"/>
      <c r="XI75" s="88"/>
      <c r="XJ75" s="88"/>
      <c r="XK75" s="88"/>
      <c r="XL75" s="88"/>
      <c r="XM75" s="88"/>
      <c r="XN75" s="88"/>
      <c r="XO75" s="88"/>
      <c r="XP75" s="88"/>
      <c r="XQ75" s="88"/>
      <c r="XR75" s="88"/>
      <c r="XS75" s="88"/>
      <c r="XT75" s="88"/>
      <c r="XU75" s="88"/>
      <c r="XV75" s="88"/>
      <c r="XW75" s="88"/>
      <c r="XX75" s="88"/>
      <c r="XY75" s="88"/>
      <c r="XZ75" s="88"/>
      <c r="YA75" s="88"/>
      <c r="YB75" s="88"/>
      <c r="YC75" s="88"/>
      <c r="YD75" s="88"/>
      <c r="YE75" s="88"/>
      <c r="YF75" s="88"/>
      <c r="YG75" s="88"/>
      <c r="YH75" s="88"/>
      <c r="YI75" s="88"/>
      <c r="YJ75" s="88"/>
      <c r="YK75" s="88"/>
      <c r="YL75" s="88"/>
      <c r="YM75" s="88"/>
      <c r="YN75" s="88"/>
      <c r="YO75" s="88"/>
      <c r="YP75" s="88"/>
      <c r="YQ75" s="88"/>
      <c r="YR75" s="88"/>
      <c r="YS75" s="88"/>
      <c r="YT75" s="88"/>
      <c r="YU75" s="88"/>
      <c r="YV75" s="88"/>
      <c r="YW75" s="88"/>
      <c r="YX75" s="88"/>
      <c r="YY75" s="88"/>
      <c r="YZ75" s="88"/>
      <c r="ZA75" s="88"/>
      <c r="ZB75" s="88"/>
      <c r="ZC75" s="88"/>
      <c r="ZD75" s="88"/>
      <c r="ZE75" s="88"/>
      <c r="ZF75" s="88"/>
      <c r="ZG75" s="88"/>
      <c r="ZH75" s="88"/>
      <c r="ZI75" s="88"/>
      <c r="ZJ75" s="88"/>
      <c r="ZK75" s="88"/>
      <c r="ZL75" s="88"/>
      <c r="ZM75" s="88"/>
      <c r="ZN75" s="88"/>
      <c r="ZO75" s="88"/>
      <c r="ZP75" s="88"/>
      <c r="ZQ75" s="88"/>
      <c r="ZR75" s="88"/>
      <c r="ZS75" s="88"/>
      <c r="ZT75" s="88"/>
      <c r="ZU75" s="88"/>
      <c r="ZV75" s="88"/>
      <c r="ZW75" s="88"/>
      <c r="ZX75" s="88"/>
      <c r="ZY75" s="88"/>
      <c r="ZZ75" s="88"/>
      <c r="AAA75" s="88"/>
      <c r="AAB75" s="88"/>
      <c r="AAC75" s="88"/>
      <c r="AAD75" s="88"/>
      <c r="AAE75" s="88"/>
      <c r="AAF75" s="88"/>
      <c r="AAG75" s="88"/>
      <c r="AAH75" s="88"/>
      <c r="AAI75" s="88"/>
      <c r="AAJ75" s="88"/>
      <c r="AAK75" s="88"/>
      <c r="AAL75" s="88"/>
      <c r="AAM75" s="88"/>
      <c r="AAN75" s="88"/>
      <c r="AAO75" s="88"/>
      <c r="AAP75" s="88"/>
      <c r="AAQ75" s="88"/>
      <c r="AAR75" s="88"/>
      <c r="AAS75" s="88"/>
      <c r="AAT75" s="88"/>
      <c r="AAU75" s="88"/>
      <c r="AAV75" s="88"/>
      <c r="AAW75" s="88"/>
      <c r="AAX75" s="88"/>
      <c r="AAY75" s="88"/>
      <c r="AAZ75" s="88"/>
      <c r="ABA75" s="88"/>
      <c r="ABB75" s="88"/>
      <c r="ABC75" s="88"/>
      <c r="ABD75" s="88"/>
      <c r="ABE75" s="88"/>
      <c r="ABF75" s="88"/>
      <c r="ABG75" s="88"/>
      <c r="ABH75" s="88"/>
      <c r="ABI75" s="88"/>
      <c r="ABJ75" s="88"/>
      <c r="ABK75" s="88"/>
      <c r="ABL75" s="88"/>
      <c r="ABM75" s="88"/>
      <c r="ABN75" s="88"/>
      <c r="ABO75" s="88"/>
      <c r="ABP75" s="88"/>
      <c r="ABQ75" s="88"/>
      <c r="ABR75" s="88"/>
      <c r="ABS75" s="88"/>
      <c r="ABT75" s="88"/>
      <c r="ABU75" s="88"/>
      <c r="ABV75" s="88"/>
      <c r="ABW75" s="88"/>
      <c r="ABX75" s="88"/>
      <c r="ABY75" s="88"/>
      <c r="ABZ75" s="88"/>
      <c r="ACA75" s="88"/>
      <c r="ACB75" s="88"/>
      <c r="ACC75" s="88"/>
      <c r="ACD75" s="88"/>
      <c r="ACE75" s="88"/>
      <c r="ACF75" s="88"/>
      <c r="ACG75" s="88"/>
      <c r="ACH75" s="88"/>
      <c r="ACI75" s="88"/>
      <c r="ACJ75" s="88"/>
      <c r="ACK75" s="88"/>
      <c r="ACL75" s="88"/>
      <c r="ACM75" s="88"/>
      <c r="ACN75" s="88"/>
      <c r="ACO75" s="88"/>
      <c r="ACP75" s="88"/>
      <c r="ACQ75" s="88"/>
      <c r="ACR75" s="88"/>
      <c r="ACS75" s="88"/>
      <c r="ACT75" s="88"/>
      <c r="ACU75" s="88"/>
      <c r="ACV75" s="88"/>
      <c r="ACW75" s="88"/>
      <c r="ACX75" s="88"/>
      <c r="ACY75" s="88"/>
      <c r="ACZ75" s="88"/>
      <c r="ADA75" s="88"/>
      <c r="ADB75" s="88"/>
      <c r="ADC75" s="88"/>
      <c r="ADD75" s="88"/>
      <c r="ADE75" s="88"/>
      <c r="ADF75" s="88"/>
      <c r="ADG75" s="88"/>
      <c r="ADH75" s="88"/>
      <c r="ADI75" s="88"/>
      <c r="ADJ75" s="88"/>
      <c r="ADK75" s="88"/>
      <c r="ADL75" s="88"/>
      <c r="ADM75" s="88"/>
      <c r="ADN75" s="88"/>
      <c r="ADO75" s="88"/>
      <c r="ADP75" s="88"/>
      <c r="ADQ75" s="88"/>
      <c r="ADR75" s="88"/>
      <c r="ADS75" s="88"/>
      <c r="ADT75" s="88"/>
      <c r="ADU75" s="88"/>
      <c r="ADV75" s="88"/>
      <c r="ADW75" s="88"/>
      <c r="ADX75" s="88"/>
      <c r="ADY75" s="88"/>
      <c r="ADZ75" s="88"/>
      <c r="AEA75" s="88"/>
      <c r="AEB75" s="88"/>
      <c r="AEC75" s="88"/>
      <c r="AED75" s="88"/>
      <c r="AEE75" s="88"/>
      <c r="AEF75" s="88"/>
      <c r="AEG75" s="88"/>
      <c r="AEH75" s="88"/>
      <c r="AEI75" s="88"/>
      <c r="AEJ75" s="88"/>
      <c r="AEK75" s="88"/>
      <c r="AEL75" s="88"/>
      <c r="AEM75" s="88"/>
      <c r="AEN75" s="88"/>
      <c r="AEO75" s="88"/>
      <c r="AEP75" s="88"/>
      <c r="AEQ75" s="88"/>
      <c r="AER75" s="88"/>
      <c r="AES75" s="88"/>
      <c r="AET75" s="88"/>
      <c r="AEU75" s="88"/>
      <c r="AEV75" s="88"/>
      <c r="AEW75" s="88"/>
      <c r="AEX75" s="88"/>
      <c r="AEY75" s="88"/>
      <c r="AEZ75" s="88"/>
      <c r="AFA75" s="88"/>
      <c r="AFB75" s="88"/>
      <c r="AFC75" s="88"/>
      <c r="AFD75" s="88"/>
      <c r="AFE75" s="88"/>
      <c r="AFF75" s="88"/>
      <c r="AFG75" s="88"/>
      <c r="AFH75" s="88"/>
      <c r="AFI75" s="88"/>
      <c r="AFJ75" s="88"/>
      <c r="AFK75" s="88"/>
      <c r="AFL75" s="88"/>
      <c r="AFM75" s="88"/>
      <c r="AFN75" s="88"/>
      <c r="AFO75" s="88"/>
      <c r="AFP75" s="88"/>
      <c r="AFQ75" s="88"/>
      <c r="AFR75" s="88"/>
      <c r="AFS75" s="88"/>
      <c r="AFT75" s="88"/>
      <c r="AFU75" s="88"/>
      <c r="AFV75" s="88"/>
      <c r="AFW75" s="88"/>
      <c r="AFX75" s="88"/>
      <c r="AFY75" s="88"/>
      <c r="AFZ75" s="88"/>
      <c r="AGA75" s="88"/>
      <c r="AGB75" s="88"/>
      <c r="AGC75" s="88"/>
      <c r="AGD75" s="88"/>
      <c r="AGE75" s="88"/>
      <c r="AGF75" s="88"/>
      <c r="AGG75" s="88"/>
      <c r="AGH75" s="88"/>
      <c r="AGI75" s="88"/>
      <c r="AGJ75" s="88"/>
      <c r="AGK75" s="88"/>
      <c r="AGL75" s="88"/>
      <c r="AGM75" s="88"/>
      <c r="AGN75" s="88"/>
      <c r="AGO75" s="88"/>
      <c r="AGP75" s="88"/>
      <c r="AGQ75" s="88"/>
      <c r="AGR75" s="88"/>
      <c r="AGS75" s="88"/>
      <c r="AGT75" s="88"/>
      <c r="AGU75" s="88"/>
      <c r="AGV75" s="88"/>
      <c r="AGW75" s="88"/>
      <c r="AGX75" s="88"/>
      <c r="AGY75" s="88"/>
      <c r="AGZ75" s="88"/>
      <c r="AHA75" s="88"/>
      <c r="AHB75" s="88"/>
      <c r="AHC75" s="88"/>
      <c r="AHD75" s="88"/>
      <c r="AHE75" s="88"/>
      <c r="AHF75" s="88"/>
      <c r="AHG75" s="88"/>
      <c r="AHH75" s="88"/>
      <c r="AHI75" s="88"/>
      <c r="AHJ75" s="88"/>
      <c r="AHK75" s="88"/>
      <c r="AHL75" s="88"/>
      <c r="AHM75" s="88"/>
      <c r="AHN75" s="88"/>
      <c r="AHO75" s="88"/>
      <c r="AHP75" s="88"/>
      <c r="AHQ75" s="88"/>
      <c r="AHR75" s="88"/>
      <c r="AHS75" s="88"/>
      <c r="AHT75" s="88"/>
      <c r="AHU75" s="88"/>
      <c r="AHV75" s="88"/>
      <c r="AHW75" s="88"/>
      <c r="AHX75" s="88"/>
      <c r="AHY75" s="88"/>
      <c r="AHZ75" s="88"/>
      <c r="AIA75" s="88"/>
      <c r="AIB75" s="88"/>
      <c r="AIC75" s="88"/>
      <c r="AID75" s="88"/>
      <c r="AIE75" s="88"/>
      <c r="AIF75" s="88"/>
      <c r="AIG75" s="88"/>
      <c r="AIH75" s="88"/>
      <c r="AII75" s="88"/>
      <c r="AIJ75" s="88"/>
      <c r="AIK75" s="88"/>
      <c r="AIL75" s="88"/>
      <c r="AIM75" s="88"/>
      <c r="AIN75" s="88"/>
      <c r="AIO75" s="88"/>
      <c r="AIP75" s="88"/>
      <c r="AIQ75" s="88"/>
      <c r="AIR75" s="88"/>
      <c r="AIS75" s="88"/>
      <c r="AIT75" s="88"/>
      <c r="AIU75" s="88"/>
      <c r="AIV75" s="88"/>
      <c r="AIW75" s="88"/>
      <c r="AIX75" s="88"/>
      <c r="AIY75" s="88"/>
      <c r="AIZ75" s="88"/>
      <c r="AJA75" s="88"/>
      <c r="AJB75" s="88"/>
      <c r="AJC75" s="88"/>
      <c r="AJD75" s="88"/>
      <c r="AJE75" s="88"/>
      <c r="AJF75" s="88"/>
      <c r="AJG75" s="88"/>
      <c r="AJH75" s="88"/>
      <c r="AJI75" s="88"/>
      <c r="AJJ75" s="88"/>
      <c r="AJK75" s="88"/>
      <c r="AJL75" s="88"/>
      <c r="AJM75" s="88"/>
      <c r="AJN75" s="88"/>
      <c r="AJO75" s="88"/>
      <c r="AJP75" s="88"/>
      <c r="AJQ75" s="88"/>
      <c r="AJR75" s="88"/>
      <c r="AJS75" s="88"/>
      <c r="AJT75" s="88"/>
      <c r="AJU75" s="88"/>
      <c r="AJV75" s="88"/>
      <c r="AJW75" s="88"/>
      <c r="AJX75" s="88"/>
      <c r="AJY75" s="88"/>
      <c r="AJZ75" s="88"/>
      <c r="AKA75" s="88"/>
      <c r="AKB75" s="88"/>
      <c r="AKC75" s="88"/>
      <c r="AKD75" s="88"/>
      <c r="AKE75" s="88"/>
      <c r="AKF75" s="88"/>
      <c r="AKG75" s="88"/>
      <c r="AKH75" s="88"/>
      <c r="AKI75" s="88"/>
      <c r="AKJ75" s="88"/>
      <c r="AKK75" s="88"/>
      <c r="AKL75" s="88"/>
      <c r="AKM75" s="88"/>
      <c r="AKN75" s="88"/>
      <c r="AKO75" s="88"/>
      <c r="AKP75" s="88"/>
      <c r="AKQ75" s="88"/>
      <c r="AKR75" s="88"/>
      <c r="AKS75" s="88"/>
      <c r="AKT75" s="88"/>
      <c r="AKU75" s="88"/>
      <c r="AKV75" s="88"/>
      <c r="AKW75" s="88"/>
      <c r="AKX75" s="88"/>
      <c r="AKY75" s="88"/>
      <c r="AKZ75" s="88"/>
      <c r="ALA75" s="88"/>
      <c r="ALB75" s="88"/>
      <c r="ALC75" s="88"/>
      <c r="ALD75" s="88"/>
      <c r="ALE75" s="88"/>
      <c r="ALF75" s="88"/>
      <c r="ALG75" s="88"/>
      <c r="ALH75" s="88"/>
      <c r="ALI75" s="88"/>
      <c r="ALJ75" s="88"/>
      <c r="ALK75" s="88"/>
      <c r="ALL75" s="88"/>
      <c r="ALM75" s="88"/>
      <c r="ALN75" s="88"/>
      <c r="ALO75" s="88"/>
      <c r="ALP75" s="88"/>
      <c r="ALQ75" s="88"/>
      <c r="ALR75" s="88"/>
      <c r="ALS75" s="88"/>
      <c r="ALT75" s="88"/>
      <c r="ALU75" s="88"/>
      <c r="ALV75" s="88"/>
      <c r="ALW75" s="88"/>
      <c r="ALX75" s="88"/>
      <c r="ALY75" s="88"/>
    </row>
    <row r="76" spans="1:16380" ht="71.25" customHeight="1" x14ac:dyDescent="0.25">
      <c r="A76" s="69" t="s">
        <v>254</v>
      </c>
      <c r="B76" s="69" t="s">
        <v>249</v>
      </c>
      <c r="C76" s="69" t="s">
        <v>10</v>
      </c>
      <c r="D76" s="69" t="s">
        <v>250</v>
      </c>
      <c r="E76" s="67" t="s">
        <v>11</v>
      </c>
      <c r="F76" s="71" t="s">
        <v>251</v>
      </c>
      <c r="G76" s="50"/>
      <c r="H76" s="59">
        <f>1936.99+283.63+283.63</f>
        <v>2504.25</v>
      </c>
      <c r="I76" s="59">
        <f>1750+283.63+1750+281.18+274.38</f>
        <v>4339.1899999999996</v>
      </c>
    </row>
    <row r="77" spans="1:16380" ht="71.25" customHeight="1" x14ac:dyDescent="0.25">
      <c r="A77" s="69" t="s">
        <v>244</v>
      </c>
      <c r="B77" s="67" t="s">
        <v>255</v>
      </c>
      <c r="C77" s="69" t="s">
        <v>256</v>
      </c>
      <c r="D77" s="67" t="s">
        <v>21</v>
      </c>
      <c r="E77" s="64" t="s">
        <v>19</v>
      </c>
      <c r="F77" s="71" t="s">
        <v>257</v>
      </c>
      <c r="G77" s="50"/>
      <c r="H77" s="59">
        <f>450+636.2</f>
        <v>1086.2</v>
      </c>
      <c r="I77" s="59">
        <v>0</v>
      </c>
    </row>
    <row r="78" spans="1:16380" ht="139.5" customHeight="1" x14ac:dyDescent="0.25">
      <c r="A78" s="69" t="s">
        <v>258</v>
      </c>
      <c r="B78" s="79" t="s">
        <v>334</v>
      </c>
      <c r="C78" s="82" t="s">
        <v>335</v>
      </c>
      <c r="D78" s="79" t="s">
        <v>21</v>
      </c>
      <c r="E78" s="83" t="s">
        <v>19</v>
      </c>
      <c r="F78" s="70" t="s">
        <v>336</v>
      </c>
      <c r="G78" s="50"/>
      <c r="H78" s="59">
        <v>8000</v>
      </c>
      <c r="I78" s="59">
        <v>0</v>
      </c>
    </row>
    <row r="79" spans="1:16380" s="89" customFormat="1" ht="71.25" customHeight="1" x14ac:dyDescent="0.25">
      <c r="A79" s="69" t="s">
        <v>259</v>
      </c>
      <c r="B79" s="79" t="s">
        <v>260</v>
      </c>
      <c r="C79" s="82" t="s">
        <v>261</v>
      </c>
      <c r="D79" s="79" t="s">
        <v>262</v>
      </c>
      <c r="E79" s="83" t="s">
        <v>19</v>
      </c>
      <c r="F79" s="70" t="s">
        <v>263</v>
      </c>
      <c r="G79" s="50"/>
      <c r="H79" s="59">
        <v>4875</v>
      </c>
      <c r="I79" s="59">
        <f>875+875+875</f>
        <v>2625</v>
      </c>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88"/>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88"/>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c r="SF79" s="88"/>
      <c r="SG79" s="88"/>
      <c r="SH79" s="88"/>
      <c r="SI79" s="88"/>
      <c r="SJ79" s="88"/>
      <c r="SK79" s="88"/>
      <c r="SL79" s="88"/>
      <c r="SM79" s="88"/>
      <c r="SN79" s="88"/>
      <c r="SO79" s="88"/>
      <c r="SP79" s="88"/>
      <c r="SQ79" s="88"/>
      <c r="SR79" s="88"/>
      <c r="SS79" s="88"/>
      <c r="ST79" s="88"/>
      <c r="SU79" s="88"/>
      <c r="SV79" s="88"/>
      <c r="SW79" s="88"/>
      <c r="SX79" s="88"/>
      <c r="SY79" s="88"/>
      <c r="SZ79" s="88"/>
      <c r="TA79" s="88"/>
      <c r="TB79" s="88"/>
      <c r="TC79" s="88"/>
      <c r="TD79" s="88"/>
      <c r="TE79" s="88"/>
      <c r="TF79" s="88"/>
      <c r="TG79" s="88"/>
      <c r="TH79" s="88"/>
      <c r="TI79" s="88"/>
      <c r="TJ79" s="88"/>
      <c r="TK79" s="88"/>
      <c r="TL79" s="88"/>
      <c r="TM79" s="88"/>
      <c r="TN79" s="88"/>
      <c r="TO79" s="88"/>
      <c r="TP79" s="88"/>
      <c r="TQ79" s="88"/>
      <c r="TR79" s="88"/>
      <c r="TS79" s="88"/>
      <c r="TT79" s="88"/>
      <c r="TU79" s="88"/>
      <c r="TV79" s="88"/>
      <c r="TW79" s="88"/>
      <c r="TX79" s="88"/>
      <c r="TY79" s="88"/>
      <c r="TZ79" s="88"/>
      <c r="UA79" s="88"/>
      <c r="UB79" s="88"/>
      <c r="UC79" s="88"/>
      <c r="UD79" s="88"/>
      <c r="UE79" s="88"/>
      <c r="UF79" s="88"/>
      <c r="UG79" s="88"/>
      <c r="UH79" s="88"/>
      <c r="UI79" s="88"/>
      <c r="UJ79" s="88"/>
      <c r="UK79" s="88"/>
      <c r="UL79" s="88"/>
      <c r="UM79" s="88"/>
      <c r="UN79" s="88"/>
      <c r="UO79" s="88"/>
      <c r="UP79" s="88"/>
      <c r="UQ79" s="88"/>
      <c r="UR79" s="88"/>
      <c r="US79" s="88"/>
      <c r="UT79" s="88"/>
      <c r="UU79" s="88"/>
      <c r="UV79" s="88"/>
      <c r="UW79" s="88"/>
      <c r="UX79" s="88"/>
      <c r="UY79" s="88"/>
      <c r="UZ79" s="88"/>
      <c r="VA79" s="88"/>
      <c r="VB79" s="88"/>
      <c r="VC79" s="88"/>
      <c r="VD79" s="88"/>
      <c r="VE79" s="88"/>
      <c r="VF79" s="88"/>
      <c r="VG79" s="88"/>
      <c r="VH79" s="88"/>
      <c r="VI79" s="88"/>
      <c r="VJ79" s="88"/>
      <c r="VK79" s="88"/>
      <c r="VL79" s="88"/>
      <c r="VM79" s="88"/>
      <c r="VN79" s="88"/>
      <c r="VO79" s="88"/>
      <c r="VP79" s="88"/>
      <c r="VQ79" s="88"/>
      <c r="VR79" s="88"/>
      <c r="VS79" s="88"/>
      <c r="VT79" s="88"/>
      <c r="VU79" s="88"/>
      <c r="VV79" s="88"/>
      <c r="VW79" s="88"/>
      <c r="VX79" s="88"/>
      <c r="VY79" s="88"/>
      <c r="VZ79" s="88"/>
      <c r="WA79" s="88"/>
      <c r="WB79" s="88"/>
      <c r="WC79" s="88"/>
      <c r="WD79" s="88"/>
      <c r="WE79" s="88"/>
      <c r="WF79" s="88"/>
      <c r="WG79" s="88"/>
      <c r="WH79" s="88"/>
      <c r="WI79" s="88"/>
      <c r="WJ79" s="88"/>
      <c r="WK79" s="88"/>
      <c r="WL79" s="88"/>
      <c r="WM79" s="88"/>
      <c r="WN79" s="88"/>
      <c r="WO79" s="88"/>
      <c r="WP79" s="88"/>
      <c r="WQ79" s="88"/>
      <c r="WR79" s="88"/>
      <c r="WS79" s="88"/>
      <c r="WT79" s="88"/>
      <c r="WU79" s="88"/>
      <c r="WV79" s="88"/>
      <c r="WW79" s="88"/>
      <c r="WX79" s="88"/>
      <c r="WY79" s="88"/>
      <c r="WZ79" s="88"/>
      <c r="XA79" s="88"/>
      <c r="XB79" s="88"/>
      <c r="XC79" s="88"/>
      <c r="XD79" s="88"/>
      <c r="XE79" s="88"/>
      <c r="XF79" s="88"/>
      <c r="XG79" s="88"/>
      <c r="XH79" s="88"/>
      <c r="XI79" s="88"/>
      <c r="XJ79" s="88"/>
      <c r="XK79" s="88"/>
      <c r="XL79" s="88"/>
      <c r="XM79" s="88"/>
      <c r="XN79" s="88"/>
      <c r="XO79" s="88"/>
      <c r="XP79" s="88"/>
      <c r="XQ79" s="88"/>
      <c r="XR79" s="88"/>
      <c r="XS79" s="88"/>
      <c r="XT79" s="88"/>
      <c r="XU79" s="88"/>
      <c r="XV79" s="88"/>
      <c r="XW79" s="88"/>
      <c r="XX79" s="88"/>
      <c r="XY79" s="88"/>
      <c r="XZ79" s="88"/>
      <c r="YA79" s="88"/>
      <c r="YB79" s="88"/>
      <c r="YC79" s="88"/>
      <c r="YD79" s="88"/>
      <c r="YE79" s="88"/>
      <c r="YF79" s="88"/>
      <c r="YG79" s="88"/>
      <c r="YH79" s="88"/>
      <c r="YI79" s="88"/>
      <c r="YJ79" s="88"/>
      <c r="YK79" s="88"/>
      <c r="YL79" s="88"/>
      <c r="YM79" s="88"/>
      <c r="YN79" s="88"/>
      <c r="YO79" s="88"/>
      <c r="YP79" s="88"/>
      <c r="YQ79" s="88"/>
      <c r="YR79" s="88"/>
      <c r="YS79" s="88"/>
      <c r="YT79" s="88"/>
      <c r="YU79" s="88"/>
      <c r="YV79" s="88"/>
      <c r="YW79" s="88"/>
      <c r="YX79" s="88"/>
      <c r="YY79" s="88"/>
      <c r="YZ79" s="88"/>
      <c r="ZA79" s="88"/>
      <c r="ZB79" s="88"/>
      <c r="ZC79" s="88"/>
      <c r="ZD79" s="88"/>
      <c r="ZE79" s="88"/>
      <c r="ZF79" s="88"/>
      <c r="ZG79" s="88"/>
      <c r="ZH79" s="88"/>
      <c r="ZI79" s="88"/>
      <c r="ZJ79" s="88"/>
      <c r="ZK79" s="88"/>
      <c r="ZL79" s="88"/>
      <c r="ZM79" s="88"/>
      <c r="ZN79" s="88"/>
      <c r="ZO79" s="88"/>
      <c r="ZP79" s="88"/>
      <c r="ZQ79" s="88"/>
      <c r="ZR79" s="88"/>
      <c r="ZS79" s="88"/>
      <c r="ZT79" s="88"/>
      <c r="ZU79" s="88"/>
      <c r="ZV79" s="88"/>
      <c r="ZW79" s="88"/>
      <c r="ZX79" s="88"/>
      <c r="ZY79" s="88"/>
      <c r="ZZ79" s="88"/>
      <c r="AAA79" s="88"/>
      <c r="AAB79" s="88"/>
      <c r="AAC79" s="88"/>
      <c r="AAD79" s="88"/>
      <c r="AAE79" s="88"/>
      <c r="AAF79" s="88"/>
      <c r="AAG79" s="88"/>
      <c r="AAH79" s="88"/>
      <c r="AAI79" s="88"/>
      <c r="AAJ79" s="88"/>
      <c r="AAK79" s="88"/>
      <c r="AAL79" s="88"/>
      <c r="AAM79" s="88"/>
      <c r="AAN79" s="88"/>
      <c r="AAO79" s="88"/>
      <c r="AAP79" s="88"/>
      <c r="AAQ79" s="88"/>
      <c r="AAR79" s="88"/>
      <c r="AAS79" s="88"/>
      <c r="AAT79" s="88"/>
      <c r="AAU79" s="88"/>
      <c r="AAV79" s="88"/>
      <c r="AAW79" s="88"/>
      <c r="AAX79" s="88"/>
      <c r="AAY79" s="88"/>
      <c r="AAZ79" s="88"/>
      <c r="ABA79" s="88"/>
      <c r="ABB79" s="88"/>
      <c r="ABC79" s="88"/>
      <c r="ABD79" s="88"/>
      <c r="ABE79" s="88"/>
      <c r="ABF79" s="88"/>
      <c r="ABG79" s="88"/>
      <c r="ABH79" s="88"/>
      <c r="ABI79" s="88"/>
      <c r="ABJ79" s="88"/>
      <c r="ABK79" s="88"/>
      <c r="ABL79" s="88"/>
      <c r="ABM79" s="88"/>
      <c r="ABN79" s="88"/>
      <c r="ABO79" s="88"/>
      <c r="ABP79" s="88"/>
      <c r="ABQ79" s="88"/>
      <c r="ABR79" s="88"/>
      <c r="ABS79" s="88"/>
      <c r="ABT79" s="88"/>
      <c r="ABU79" s="88"/>
      <c r="ABV79" s="88"/>
      <c r="ABW79" s="88"/>
      <c r="ABX79" s="88"/>
      <c r="ABY79" s="88"/>
      <c r="ABZ79" s="88"/>
      <c r="ACA79" s="88"/>
      <c r="ACB79" s="88"/>
      <c r="ACC79" s="88"/>
      <c r="ACD79" s="88"/>
      <c r="ACE79" s="88"/>
      <c r="ACF79" s="88"/>
      <c r="ACG79" s="88"/>
      <c r="ACH79" s="88"/>
      <c r="ACI79" s="88"/>
      <c r="ACJ79" s="88"/>
      <c r="ACK79" s="88"/>
      <c r="ACL79" s="88"/>
      <c r="ACM79" s="88"/>
      <c r="ACN79" s="88"/>
      <c r="ACO79" s="88"/>
      <c r="ACP79" s="88"/>
      <c r="ACQ79" s="88"/>
      <c r="ACR79" s="88"/>
      <c r="ACS79" s="88"/>
      <c r="ACT79" s="88"/>
      <c r="ACU79" s="88"/>
      <c r="ACV79" s="88"/>
      <c r="ACW79" s="88"/>
      <c r="ACX79" s="88"/>
      <c r="ACY79" s="88"/>
      <c r="ACZ79" s="88"/>
      <c r="ADA79" s="88"/>
      <c r="ADB79" s="88"/>
      <c r="ADC79" s="88"/>
      <c r="ADD79" s="88"/>
      <c r="ADE79" s="88"/>
      <c r="ADF79" s="88"/>
      <c r="ADG79" s="88"/>
      <c r="ADH79" s="88"/>
      <c r="ADI79" s="88"/>
      <c r="ADJ79" s="88"/>
      <c r="ADK79" s="88"/>
      <c r="ADL79" s="88"/>
      <c r="ADM79" s="88"/>
      <c r="ADN79" s="88"/>
      <c r="ADO79" s="88"/>
      <c r="ADP79" s="88"/>
      <c r="ADQ79" s="88"/>
      <c r="ADR79" s="88"/>
      <c r="ADS79" s="88"/>
      <c r="ADT79" s="88"/>
      <c r="ADU79" s="88"/>
      <c r="ADV79" s="88"/>
      <c r="ADW79" s="88"/>
      <c r="ADX79" s="88"/>
      <c r="ADY79" s="88"/>
      <c r="ADZ79" s="88"/>
      <c r="AEA79" s="88"/>
      <c r="AEB79" s="88"/>
      <c r="AEC79" s="88"/>
      <c r="AED79" s="88"/>
      <c r="AEE79" s="88"/>
      <c r="AEF79" s="88"/>
      <c r="AEG79" s="88"/>
      <c r="AEH79" s="88"/>
      <c r="AEI79" s="88"/>
      <c r="AEJ79" s="88"/>
      <c r="AEK79" s="88"/>
      <c r="AEL79" s="88"/>
      <c r="AEM79" s="88"/>
      <c r="AEN79" s="88"/>
      <c r="AEO79" s="88"/>
      <c r="AEP79" s="88"/>
      <c r="AEQ79" s="88"/>
      <c r="AER79" s="88"/>
      <c r="AES79" s="88"/>
      <c r="AET79" s="88"/>
      <c r="AEU79" s="88"/>
      <c r="AEV79" s="88"/>
      <c r="AEW79" s="88"/>
      <c r="AEX79" s="88"/>
      <c r="AEY79" s="88"/>
      <c r="AEZ79" s="88"/>
      <c r="AFA79" s="88"/>
      <c r="AFB79" s="88"/>
      <c r="AFC79" s="88"/>
      <c r="AFD79" s="88"/>
      <c r="AFE79" s="88"/>
      <c r="AFF79" s="88"/>
      <c r="AFG79" s="88"/>
      <c r="AFH79" s="88"/>
      <c r="AFI79" s="88"/>
      <c r="AFJ79" s="88"/>
      <c r="AFK79" s="88"/>
      <c r="AFL79" s="88"/>
      <c r="AFM79" s="88"/>
      <c r="AFN79" s="88"/>
      <c r="AFO79" s="88"/>
      <c r="AFP79" s="88"/>
      <c r="AFQ79" s="88"/>
      <c r="AFR79" s="88"/>
      <c r="AFS79" s="88"/>
      <c r="AFT79" s="88"/>
      <c r="AFU79" s="88"/>
      <c r="AFV79" s="88"/>
      <c r="AFW79" s="88"/>
      <c r="AFX79" s="88"/>
      <c r="AFY79" s="88"/>
      <c r="AFZ79" s="88"/>
      <c r="AGA79" s="88"/>
      <c r="AGB79" s="88"/>
      <c r="AGC79" s="88"/>
      <c r="AGD79" s="88"/>
      <c r="AGE79" s="88"/>
      <c r="AGF79" s="88"/>
      <c r="AGG79" s="88"/>
      <c r="AGH79" s="88"/>
      <c r="AGI79" s="88"/>
      <c r="AGJ79" s="88"/>
      <c r="AGK79" s="88"/>
      <c r="AGL79" s="88"/>
      <c r="AGM79" s="88"/>
      <c r="AGN79" s="88"/>
      <c r="AGO79" s="88"/>
      <c r="AGP79" s="88"/>
      <c r="AGQ79" s="88"/>
      <c r="AGR79" s="88"/>
      <c r="AGS79" s="88"/>
      <c r="AGT79" s="88"/>
      <c r="AGU79" s="88"/>
      <c r="AGV79" s="88"/>
      <c r="AGW79" s="88"/>
      <c r="AGX79" s="88"/>
      <c r="AGY79" s="88"/>
      <c r="AGZ79" s="88"/>
      <c r="AHA79" s="88"/>
      <c r="AHB79" s="88"/>
      <c r="AHC79" s="88"/>
      <c r="AHD79" s="88"/>
      <c r="AHE79" s="88"/>
      <c r="AHF79" s="88"/>
      <c r="AHG79" s="88"/>
      <c r="AHH79" s="88"/>
      <c r="AHI79" s="88"/>
      <c r="AHJ79" s="88"/>
      <c r="AHK79" s="88"/>
      <c r="AHL79" s="88"/>
      <c r="AHM79" s="88"/>
      <c r="AHN79" s="88"/>
      <c r="AHO79" s="88"/>
      <c r="AHP79" s="88"/>
      <c r="AHQ79" s="88"/>
      <c r="AHR79" s="88"/>
      <c r="AHS79" s="88"/>
      <c r="AHT79" s="88"/>
      <c r="AHU79" s="88"/>
      <c r="AHV79" s="88"/>
      <c r="AHW79" s="88"/>
      <c r="AHX79" s="88"/>
      <c r="AHY79" s="88"/>
      <c r="AHZ79" s="88"/>
      <c r="AIA79" s="88"/>
      <c r="AIB79" s="88"/>
      <c r="AIC79" s="88"/>
      <c r="AID79" s="88"/>
      <c r="AIE79" s="88"/>
      <c r="AIF79" s="88"/>
      <c r="AIG79" s="88"/>
      <c r="AIH79" s="88"/>
      <c r="AII79" s="88"/>
      <c r="AIJ79" s="88"/>
      <c r="AIK79" s="88"/>
      <c r="AIL79" s="88"/>
      <c r="AIM79" s="88"/>
      <c r="AIN79" s="88"/>
      <c r="AIO79" s="88"/>
      <c r="AIP79" s="88"/>
      <c r="AIQ79" s="88"/>
      <c r="AIR79" s="88"/>
      <c r="AIS79" s="88"/>
      <c r="AIT79" s="88"/>
      <c r="AIU79" s="88"/>
      <c r="AIV79" s="88"/>
      <c r="AIW79" s="88"/>
      <c r="AIX79" s="88"/>
      <c r="AIY79" s="88"/>
      <c r="AIZ79" s="88"/>
      <c r="AJA79" s="88"/>
      <c r="AJB79" s="88"/>
      <c r="AJC79" s="88"/>
      <c r="AJD79" s="88"/>
      <c r="AJE79" s="88"/>
      <c r="AJF79" s="88"/>
      <c r="AJG79" s="88"/>
      <c r="AJH79" s="88"/>
      <c r="AJI79" s="88"/>
      <c r="AJJ79" s="88"/>
      <c r="AJK79" s="88"/>
      <c r="AJL79" s="88"/>
      <c r="AJM79" s="88"/>
      <c r="AJN79" s="88"/>
      <c r="AJO79" s="88"/>
      <c r="AJP79" s="88"/>
      <c r="AJQ79" s="88"/>
      <c r="AJR79" s="88"/>
      <c r="AJS79" s="88"/>
      <c r="AJT79" s="88"/>
      <c r="AJU79" s="88"/>
      <c r="AJV79" s="88"/>
      <c r="AJW79" s="88"/>
      <c r="AJX79" s="88"/>
      <c r="AJY79" s="88"/>
      <c r="AJZ79" s="88"/>
      <c r="AKA79" s="88"/>
      <c r="AKB79" s="88"/>
      <c r="AKC79" s="88"/>
      <c r="AKD79" s="88"/>
      <c r="AKE79" s="88"/>
      <c r="AKF79" s="88"/>
      <c r="AKG79" s="88"/>
      <c r="AKH79" s="88"/>
      <c r="AKI79" s="88"/>
      <c r="AKJ79" s="88"/>
      <c r="AKK79" s="88"/>
      <c r="AKL79" s="88"/>
      <c r="AKM79" s="88"/>
      <c r="AKN79" s="88"/>
      <c r="AKO79" s="88"/>
      <c r="AKP79" s="88"/>
      <c r="AKQ79" s="88"/>
      <c r="AKR79" s="88"/>
      <c r="AKS79" s="88"/>
      <c r="AKT79" s="88"/>
      <c r="AKU79" s="88"/>
      <c r="AKV79" s="88"/>
      <c r="AKW79" s="88"/>
      <c r="AKX79" s="88"/>
      <c r="AKY79" s="88"/>
      <c r="AKZ79" s="88"/>
      <c r="ALA79" s="88"/>
      <c r="ALB79" s="88"/>
      <c r="ALC79" s="88"/>
      <c r="ALD79" s="88"/>
      <c r="ALE79" s="88"/>
      <c r="ALF79" s="88"/>
      <c r="ALG79" s="88"/>
      <c r="ALH79" s="88"/>
      <c r="ALI79" s="88"/>
      <c r="ALJ79" s="88"/>
      <c r="ALK79" s="88"/>
      <c r="ALL79" s="88"/>
      <c r="ALM79" s="88"/>
      <c r="ALN79" s="88"/>
      <c r="ALO79" s="88"/>
      <c r="ALP79" s="88"/>
      <c r="ALQ79" s="88"/>
      <c r="ALR79" s="88"/>
      <c r="ALS79" s="88"/>
      <c r="ALT79" s="88"/>
      <c r="ALU79" s="88"/>
      <c r="ALV79" s="88"/>
      <c r="ALW79" s="88"/>
      <c r="ALX79" s="88"/>
      <c r="ALY79" s="88"/>
    </row>
    <row r="80" spans="1:16380" ht="71.25" customHeight="1" x14ac:dyDescent="0.25">
      <c r="A80" s="69" t="s">
        <v>292</v>
      </c>
      <c r="B80" s="67" t="s">
        <v>293</v>
      </c>
      <c r="C80" s="69" t="s">
        <v>294</v>
      </c>
      <c r="D80" s="79" t="s">
        <v>21</v>
      </c>
      <c r="E80" s="64" t="s">
        <v>19</v>
      </c>
      <c r="F80" s="71" t="s">
        <v>295</v>
      </c>
      <c r="G80" s="50"/>
      <c r="H80" s="59">
        <v>0</v>
      </c>
      <c r="I80" s="93">
        <v>8471</v>
      </c>
    </row>
    <row r="81" spans="1:16380" s="89" customFormat="1" ht="90" x14ac:dyDescent="0.25">
      <c r="A81" s="69" t="s">
        <v>272</v>
      </c>
      <c r="B81" s="69" t="s">
        <v>268</v>
      </c>
      <c r="C81" s="69" t="s">
        <v>269</v>
      </c>
      <c r="D81" s="69" t="s">
        <v>270</v>
      </c>
      <c r="E81" s="69" t="s">
        <v>19</v>
      </c>
      <c r="F81" s="69" t="s">
        <v>271</v>
      </c>
      <c r="G81" s="69"/>
      <c r="H81" s="90">
        <f>3036+1897.5</f>
        <v>4933.5</v>
      </c>
      <c r="I81" s="59">
        <f>1328.25+1897.5+1897.5+2087.25+1884.2+1907.85+759+3221.8+1328.25+1897.5+1518+2087.25</f>
        <v>21814.350000000002</v>
      </c>
      <c r="J81" s="3"/>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c r="SF81" s="88"/>
      <c r="SG81" s="88"/>
      <c r="SH81" s="88"/>
      <c r="SI81" s="88"/>
      <c r="SJ81" s="88"/>
      <c r="SK81" s="88"/>
      <c r="SL81" s="88"/>
      <c r="SM81" s="88"/>
      <c r="SN81" s="88"/>
      <c r="SO81" s="88"/>
      <c r="SP81" s="88"/>
      <c r="SQ81" s="88"/>
      <c r="SR81" s="88"/>
      <c r="SS81" s="88"/>
      <c r="ST81" s="88"/>
      <c r="SU81" s="88"/>
      <c r="SV81" s="88"/>
      <c r="SW81" s="88"/>
      <c r="SX81" s="88"/>
      <c r="SY81" s="88"/>
      <c r="SZ81" s="88"/>
      <c r="TA81" s="88"/>
      <c r="TB81" s="88"/>
      <c r="TC81" s="88"/>
      <c r="TD81" s="88"/>
      <c r="TE81" s="88"/>
      <c r="TF81" s="88"/>
      <c r="TG81" s="88"/>
      <c r="TH81" s="88"/>
      <c r="TI81" s="88"/>
      <c r="TJ81" s="88"/>
      <c r="TK81" s="88"/>
      <c r="TL81" s="88"/>
      <c r="TM81" s="88"/>
      <c r="TN81" s="88"/>
      <c r="TO81" s="88"/>
      <c r="TP81" s="88"/>
      <c r="TQ81" s="88"/>
      <c r="TR81" s="88"/>
      <c r="TS81" s="88"/>
      <c r="TT81" s="88"/>
      <c r="TU81" s="88"/>
      <c r="TV81" s="88"/>
      <c r="TW81" s="88"/>
      <c r="TX81" s="88"/>
      <c r="TY81" s="88"/>
      <c r="TZ81" s="88"/>
      <c r="UA81" s="88"/>
      <c r="UB81" s="88"/>
      <c r="UC81" s="88"/>
      <c r="UD81" s="88"/>
      <c r="UE81" s="88"/>
      <c r="UF81" s="88"/>
      <c r="UG81" s="88"/>
      <c r="UH81" s="88"/>
      <c r="UI81" s="88"/>
      <c r="UJ81" s="88"/>
      <c r="UK81" s="88"/>
      <c r="UL81" s="88"/>
      <c r="UM81" s="88"/>
      <c r="UN81" s="88"/>
      <c r="UO81" s="88"/>
      <c r="UP81" s="88"/>
      <c r="UQ81" s="88"/>
      <c r="UR81" s="88"/>
      <c r="US81" s="88"/>
      <c r="UT81" s="88"/>
      <c r="UU81" s="88"/>
      <c r="UV81" s="88"/>
      <c r="UW81" s="88"/>
      <c r="UX81" s="88"/>
      <c r="UY81" s="88"/>
      <c r="UZ81" s="88"/>
      <c r="VA81" s="88"/>
      <c r="VB81" s="88"/>
      <c r="VC81" s="88"/>
      <c r="VD81" s="88"/>
      <c r="VE81" s="88"/>
      <c r="VF81" s="88"/>
      <c r="VG81" s="88"/>
      <c r="VH81" s="88"/>
      <c r="VI81" s="88"/>
      <c r="VJ81" s="88"/>
      <c r="VK81" s="88"/>
      <c r="VL81" s="88"/>
      <c r="VM81" s="88"/>
      <c r="VN81" s="88"/>
      <c r="VO81" s="88"/>
      <c r="VP81" s="88"/>
      <c r="VQ81" s="88"/>
      <c r="VR81" s="88"/>
      <c r="VS81" s="88"/>
      <c r="VT81" s="88"/>
      <c r="VU81" s="88"/>
      <c r="VV81" s="88"/>
      <c r="VW81" s="88"/>
      <c r="VX81" s="88"/>
      <c r="VY81" s="88"/>
      <c r="VZ81" s="88"/>
      <c r="WA81" s="88"/>
      <c r="WB81" s="88"/>
      <c r="WC81" s="88"/>
      <c r="WD81" s="88"/>
      <c r="WE81" s="88"/>
      <c r="WF81" s="88"/>
      <c r="WG81" s="88"/>
      <c r="WH81" s="88"/>
      <c r="WI81" s="88"/>
      <c r="WJ81" s="88"/>
      <c r="WK81" s="88"/>
      <c r="WL81" s="88"/>
      <c r="WM81" s="88"/>
      <c r="WN81" s="88"/>
      <c r="WO81" s="88"/>
      <c r="WP81" s="88"/>
      <c r="WQ81" s="88"/>
      <c r="WR81" s="88"/>
      <c r="WS81" s="88"/>
      <c r="WT81" s="88"/>
      <c r="WU81" s="88"/>
      <c r="WV81" s="88"/>
      <c r="WW81" s="88"/>
      <c r="WX81" s="88"/>
      <c r="WY81" s="88"/>
      <c r="WZ81" s="88"/>
      <c r="XA81" s="88"/>
      <c r="XB81" s="88"/>
      <c r="XC81" s="88"/>
      <c r="XD81" s="88"/>
      <c r="XE81" s="88"/>
      <c r="XF81" s="88"/>
      <c r="XG81" s="88"/>
      <c r="XH81" s="88"/>
      <c r="XI81" s="88"/>
      <c r="XJ81" s="88"/>
      <c r="XK81" s="88"/>
      <c r="XL81" s="88"/>
      <c r="XM81" s="88"/>
      <c r="XN81" s="88"/>
      <c r="XO81" s="88"/>
      <c r="XP81" s="88"/>
      <c r="XQ81" s="88"/>
      <c r="XR81" s="88"/>
      <c r="XS81" s="88"/>
      <c r="XT81" s="88"/>
      <c r="XU81" s="88"/>
      <c r="XV81" s="88"/>
      <c r="XW81" s="88"/>
      <c r="XX81" s="88"/>
      <c r="XY81" s="88"/>
      <c r="XZ81" s="88"/>
      <c r="YA81" s="88"/>
      <c r="YB81" s="88"/>
      <c r="YC81" s="88"/>
      <c r="YD81" s="88"/>
      <c r="YE81" s="88"/>
      <c r="YF81" s="88"/>
      <c r="YG81" s="88"/>
      <c r="YH81" s="88"/>
      <c r="YI81" s="88"/>
      <c r="YJ81" s="88"/>
      <c r="YK81" s="88"/>
      <c r="YL81" s="88"/>
      <c r="YM81" s="88"/>
      <c r="YN81" s="88"/>
      <c r="YO81" s="88"/>
      <c r="YP81" s="88"/>
      <c r="YQ81" s="88"/>
      <c r="YR81" s="88"/>
      <c r="YS81" s="88"/>
      <c r="YT81" s="88"/>
      <c r="YU81" s="88"/>
      <c r="YV81" s="88"/>
      <c r="YW81" s="88"/>
      <c r="YX81" s="88"/>
      <c r="YY81" s="88"/>
      <c r="YZ81" s="88"/>
      <c r="ZA81" s="88"/>
      <c r="ZB81" s="88"/>
      <c r="ZC81" s="88"/>
      <c r="ZD81" s="88"/>
      <c r="ZE81" s="88"/>
      <c r="ZF81" s="88"/>
      <c r="ZG81" s="88"/>
      <c r="ZH81" s="88"/>
      <c r="ZI81" s="88"/>
      <c r="ZJ81" s="88"/>
      <c r="ZK81" s="88"/>
      <c r="ZL81" s="88"/>
      <c r="ZM81" s="88"/>
      <c r="ZN81" s="88"/>
      <c r="ZO81" s="88"/>
      <c r="ZP81" s="88"/>
      <c r="ZQ81" s="88"/>
      <c r="ZR81" s="88"/>
      <c r="ZS81" s="88"/>
      <c r="ZT81" s="88"/>
      <c r="ZU81" s="88"/>
      <c r="ZV81" s="88"/>
      <c r="ZW81" s="88"/>
      <c r="ZX81" s="88"/>
      <c r="ZY81" s="88"/>
      <c r="ZZ81" s="88"/>
      <c r="AAA81" s="88"/>
      <c r="AAB81" s="88"/>
      <c r="AAC81" s="88"/>
      <c r="AAD81" s="88"/>
      <c r="AAE81" s="88"/>
      <c r="AAF81" s="88"/>
      <c r="AAG81" s="88"/>
      <c r="AAH81" s="88"/>
      <c r="AAI81" s="88"/>
      <c r="AAJ81" s="88"/>
      <c r="AAK81" s="88"/>
      <c r="AAL81" s="88"/>
      <c r="AAM81" s="88"/>
      <c r="AAN81" s="88"/>
      <c r="AAO81" s="88"/>
      <c r="AAP81" s="88"/>
      <c r="AAQ81" s="88"/>
      <c r="AAR81" s="88"/>
      <c r="AAS81" s="88"/>
      <c r="AAT81" s="88"/>
      <c r="AAU81" s="88"/>
      <c r="AAV81" s="88"/>
      <c r="AAW81" s="88"/>
      <c r="AAX81" s="88"/>
      <c r="AAY81" s="88"/>
      <c r="AAZ81" s="88"/>
      <c r="ABA81" s="88"/>
      <c r="ABB81" s="88"/>
      <c r="ABC81" s="88"/>
      <c r="ABD81" s="88"/>
      <c r="ABE81" s="88"/>
      <c r="ABF81" s="88"/>
      <c r="ABG81" s="88"/>
      <c r="ABH81" s="88"/>
      <c r="ABI81" s="88"/>
      <c r="ABJ81" s="88"/>
      <c r="ABK81" s="88"/>
      <c r="ABL81" s="88"/>
      <c r="ABM81" s="88"/>
      <c r="ABN81" s="88"/>
      <c r="ABO81" s="88"/>
      <c r="ABP81" s="88"/>
      <c r="ABQ81" s="88"/>
      <c r="ABR81" s="88"/>
      <c r="ABS81" s="88"/>
      <c r="ABT81" s="88"/>
      <c r="ABU81" s="88"/>
      <c r="ABV81" s="88"/>
      <c r="ABW81" s="88"/>
      <c r="ABX81" s="88"/>
      <c r="ABY81" s="88"/>
      <c r="ABZ81" s="88"/>
      <c r="ACA81" s="88"/>
      <c r="ACB81" s="88"/>
      <c r="ACC81" s="88"/>
      <c r="ACD81" s="88"/>
      <c r="ACE81" s="88"/>
      <c r="ACF81" s="88"/>
      <c r="ACG81" s="88"/>
      <c r="ACH81" s="88"/>
      <c r="ACI81" s="88"/>
      <c r="ACJ81" s="88"/>
      <c r="ACK81" s="88"/>
      <c r="ACL81" s="88"/>
      <c r="ACM81" s="88"/>
      <c r="ACN81" s="88"/>
      <c r="ACO81" s="88"/>
      <c r="ACP81" s="88"/>
      <c r="ACQ81" s="88"/>
      <c r="ACR81" s="88"/>
      <c r="ACS81" s="88"/>
      <c r="ACT81" s="88"/>
      <c r="ACU81" s="88"/>
      <c r="ACV81" s="88"/>
      <c r="ACW81" s="88"/>
      <c r="ACX81" s="88"/>
      <c r="ACY81" s="88"/>
      <c r="ACZ81" s="88"/>
      <c r="ADA81" s="88"/>
      <c r="ADB81" s="88"/>
      <c r="ADC81" s="88"/>
      <c r="ADD81" s="88"/>
      <c r="ADE81" s="88"/>
      <c r="ADF81" s="88"/>
      <c r="ADG81" s="88"/>
      <c r="ADH81" s="88"/>
      <c r="ADI81" s="88"/>
      <c r="ADJ81" s="88"/>
      <c r="ADK81" s="88"/>
      <c r="ADL81" s="88"/>
      <c r="ADM81" s="88"/>
      <c r="ADN81" s="88"/>
      <c r="ADO81" s="88"/>
      <c r="ADP81" s="88"/>
      <c r="ADQ81" s="88"/>
      <c r="ADR81" s="88"/>
      <c r="ADS81" s="88"/>
      <c r="ADT81" s="88"/>
      <c r="ADU81" s="88"/>
      <c r="ADV81" s="88"/>
      <c r="ADW81" s="88"/>
      <c r="ADX81" s="88"/>
      <c r="ADY81" s="88"/>
      <c r="ADZ81" s="88"/>
      <c r="AEA81" s="88"/>
      <c r="AEB81" s="88"/>
      <c r="AEC81" s="88"/>
      <c r="AED81" s="88"/>
      <c r="AEE81" s="88"/>
      <c r="AEF81" s="88"/>
      <c r="AEG81" s="88"/>
      <c r="AEH81" s="88"/>
      <c r="AEI81" s="88"/>
      <c r="AEJ81" s="88"/>
      <c r="AEK81" s="88"/>
      <c r="AEL81" s="88"/>
      <c r="AEM81" s="88"/>
      <c r="AEN81" s="88"/>
      <c r="AEO81" s="88"/>
      <c r="AEP81" s="88"/>
      <c r="AEQ81" s="88"/>
      <c r="AER81" s="88"/>
      <c r="AES81" s="88"/>
      <c r="AET81" s="88"/>
      <c r="AEU81" s="88"/>
      <c r="AEV81" s="88"/>
      <c r="AEW81" s="88"/>
      <c r="AEX81" s="88"/>
      <c r="AEY81" s="88"/>
      <c r="AEZ81" s="88"/>
      <c r="AFA81" s="88"/>
      <c r="AFB81" s="88"/>
      <c r="AFC81" s="88"/>
      <c r="AFD81" s="88"/>
      <c r="AFE81" s="88"/>
      <c r="AFF81" s="88"/>
      <c r="AFG81" s="88"/>
      <c r="AFH81" s="88"/>
      <c r="AFI81" s="88"/>
      <c r="AFJ81" s="88"/>
      <c r="AFK81" s="88"/>
      <c r="AFL81" s="88"/>
      <c r="AFM81" s="88"/>
      <c r="AFN81" s="88"/>
      <c r="AFO81" s="88"/>
      <c r="AFP81" s="88"/>
      <c r="AFQ81" s="88"/>
      <c r="AFR81" s="88"/>
      <c r="AFS81" s="88"/>
      <c r="AFT81" s="88"/>
      <c r="AFU81" s="88"/>
      <c r="AFV81" s="88"/>
      <c r="AFW81" s="88"/>
      <c r="AFX81" s="88"/>
      <c r="AFY81" s="88"/>
      <c r="AFZ81" s="88"/>
      <c r="AGA81" s="88"/>
      <c r="AGB81" s="88"/>
      <c r="AGC81" s="88"/>
      <c r="AGD81" s="88"/>
      <c r="AGE81" s="88"/>
      <c r="AGF81" s="88"/>
      <c r="AGG81" s="88"/>
      <c r="AGH81" s="88"/>
      <c r="AGI81" s="88"/>
      <c r="AGJ81" s="88"/>
      <c r="AGK81" s="88"/>
      <c r="AGL81" s="88"/>
      <c r="AGM81" s="88"/>
      <c r="AGN81" s="88"/>
      <c r="AGO81" s="88"/>
      <c r="AGP81" s="88"/>
      <c r="AGQ81" s="88"/>
      <c r="AGR81" s="88"/>
      <c r="AGS81" s="88"/>
      <c r="AGT81" s="88"/>
      <c r="AGU81" s="88"/>
      <c r="AGV81" s="88"/>
      <c r="AGW81" s="88"/>
      <c r="AGX81" s="88"/>
      <c r="AGY81" s="88"/>
      <c r="AGZ81" s="88"/>
      <c r="AHA81" s="88"/>
      <c r="AHB81" s="88"/>
      <c r="AHC81" s="88"/>
      <c r="AHD81" s="88"/>
      <c r="AHE81" s="88"/>
      <c r="AHF81" s="88"/>
      <c r="AHG81" s="88"/>
      <c r="AHH81" s="88"/>
      <c r="AHI81" s="88"/>
      <c r="AHJ81" s="88"/>
      <c r="AHK81" s="88"/>
      <c r="AHL81" s="88"/>
      <c r="AHM81" s="88"/>
      <c r="AHN81" s="88"/>
      <c r="AHO81" s="88"/>
      <c r="AHP81" s="88"/>
      <c r="AHQ81" s="88"/>
      <c r="AHR81" s="88"/>
      <c r="AHS81" s="88"/>
      <c r="AHT81" s="88"/>
      <c r="AHU81" s="88"/>
      <c r="AHV81" s="88"/>
      <c r="AHW81" s="88"/>
      <c r="AHX81" s="88"/>
      <c r="AHY81" s="88"/>
      <c r="AHZ81" s="88"/>
      <c r="AIA81" s="88"/>
      <c r="AIB81" s="88"/>
      <c r="AIC81" s="88"/>
      <c r="AID81" s="88"/>
      <c r="AIE81" s="88"/>
      <c r="AIF81" s="88"/>
      <c r="AIG81" s="88"/>
      <c r="AIH81" s="88"/>
      <c r="AII81" s="88"/>
      <c r="AIJ81" s="88"/>
      <c r="AIK81" s="88"/>
      <c r="AIL81" s="88"/>
      <c r="AIM81" s="88"/>
      <c r="AIN81" s="88"/>
      <c r="AIO81" s="88"/>
      <c r="AIP81" s="88"/>
      <c r="AIQ81" s="88"/>
      <c r="AIR81" s="88"/>
      <c r="AIS81" s="88"/>
      <c r="AIT81" s="88"/>
      <c r="AIU81" s="88"/>
      <c r="AIV81" s="88"/>
      <c r="AIW81" s="88"/>
      <c r="AIX81" s="88"/>
      <c r="AIY81" s="88"/>
      <c r="AIZ81" s="88"/>
      <c r="AJA81" s="88"/>
      <c r="AJB81" s="88"/>
      <c r="AJC81" s="88"/>
      <c r="AJD81" s="88"/>
      <c r="AJE81" s="88"/>
      <c r="AJF81" s="88"/>
      <c r="AJG81" s="88"/>
      <c r="AJH81" s="88"/>
      <c r="AJI81" s="88"/>
      <c r="AJJ81" s="88"/>
      <c r="AJK81" s="88"/>
      <c r="AJL81" s="88"/>
      <c r="AJM81" s="88"/>
      <c r="AJN81" s="88"/>
      <c r="AJO81" s="88"/>
      <c r="AJP81" s="88"/>
      <c r="AJQ81" s="88"/>
      <c r="AJR81" s="88"/>
      <c r="AJS81" s="88"/>
      <c r="AJT81" s="88"/>
      <c r="AJU81" s="88"/>
      <c r="AJV81" s="88"/>
      <c r="AJW81" s="88"/>
      <c r="AJX81" s="88"/>
      <c r="AJY81" s="88"/>
      <c r="AJZ81" s="88"/>
      <c r="AKA81" s="88"/>
      <c r="AKB81" s="88"/>
      <c r="AKC81" s="88"/>
      <c r="AKD81" s="88"/>
      <c r="AKE81" s="88"/>
      <c r="AKF81" s="88"/>
      <c r="AKG81" s="88"/>
      <c r="AKH81" s="88"/>
      <c r="AKI81" s="88"/>
      <c r="AKJ81" s="88"/>
      <c r="AKK81" s="88"/>
      <c r="AKL81" s="88"/>
      <c r="AKM81" s="88"/>
      <c r="AKN81" s="88"/>
      <c r="AKO81" s="88"/>
      <c r="AKP81" s="88"/>
      <c r="AKQ81" s="88"/>
      <c r="AKR81" s="88"/>
      <c r="AKS81" s="88"/>
      <c r="AKT81" s="88"/>
      <c r="AKU81" s="88"/>
      <c r="AKV81" s="88"/>
      <c r="AKW81" s="88"/>
      <c r="AKX81" s="88"/>
      <c r="AKY81" s="88"/>
      <c r="AKZ81" s="88"/>
      <c r="ALA81" s="88"/>
      <c r="ALB81" s="88"/>
      <c r="ALC81" s="88"/>
      <c r="ALD81" s="88"/>
      <c r="ALE81" s="88"/>
      <c r="ALF81" s="88"/>
      <c r="ALG81" s="88"/>
      <c r="ALH81" s="88"/>
      <c r="ALI81" s="88"/>
      <c r="ALJ81" s="88"/>
      <c r="ALK81" s="88"/>
      <c r="ALL81" s="88"/>
      <c r="ALM81" s="88"/>
      <c r="ALN81" s="88"/>
      <c r="ALO81" s="88"/>
      <c r="ALP81" s="88"/>
      <c r="ALQ81" s="88"/>
      <c r="ALR81" s="88"/>
      <c r="ALS81" s="88"/>
      <c r="ALT81" s="88"/>
      <c r="ALU81" s="88"/>
      <c r="ALV81" s="88"/>
      <c r="ALW81" s="88"/>
      <c r="ALX81" s="88"/>
      <c r="ALY81" s="88"/>
    </row>
    <row r="82" spans="1:16380" s="89" customFormat="1" ht="75" x14ac:dyDescent="0.25">
      <c r="A82" s="69" t="s">
        <v>276</v>
      </c>
      <c r="B82" s="69" t="s">
        <v>273</v>
      </c>
      <c r="C82" s="69" t="s">
        <v>279</v>
      </c>
      <c r="D82" s="69" t="s">
        <v>275</v>
      </c>
      <c r="E82" s="69" t="s">
        <v>107</v>
      </c>
      <c r="F82" s="69" t="s">
        <v>277</v>
      </c>
      <c r="G82" s="69"/>
      <c r="H82" s="90">
        <v>0</v>
      </c>
      <c r="I82" s="59">
        <v>71980</v>
      </c>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c r="SF82" s="88"/>
      <c r="SG82" s="88"/>
      <c r="SH82" s="88"/>
      <c r="SI82" s="88"/>
      <c r="SJ82" s="88"/>
      <c r="SK82" s="88"/>
      <c r="SL82" s="88"/>
      <c r="SM82" s="88"/>
      <c r="SN82" s="88"/>
      <c r="SO82" s="88"/>
      <c r="SP82" s="88"/>
      <c r="SQ82" s="88"/>
      <c r="SR82" s="88"/>
      <c r="SS82" s="88"/>
      <c r="ST82" s="88"/>
      <c r="SU82" s="88"/>
      <c r="SV82" s="88"/>
      <c r="SW82" s="88"/>
      <c r="SX82" s="88"/>
      <c r="SY82" s="88"/>
      <c r="SZ82" s="88"/>
      <c r="TA82" s="88"/>
      <c r="TB82" s="88"/>
      <c r="TC82" s="88"/>
      <c r="TD82" s="88"/>
      <c r="TE82" s="88"/>
      <c r="TF82" s="88"/>
      <c r="TG82" s="88"/>
      <c r="TH82" s="88"/>
      <c r="TI82" s="88"/>
      <c r="TJ82" s="88"/>
      <c r="TK82" s="88"/>
      <c r="TL82" s="88"/>
      <c r="TM82" s="88"/>
      <c r="TN82" s="88"/>
      <c r="TO82" s="88"/>
      <c r="TP82" s="88"/>
      <c r="TQ82" s="88"/>
      <c r="TR82" s="88"/>
      <c r="TS82" s="88"/>
      <c r="TT82" s="88"/>
      <c r="TU82" s="88"/>
      <c r="TV82" s="88"/>
      <c r="TW82" s="88"/>
      <c r="TX82" s="88"/>
      <c r="TY82" s="88"/>
      <c r="TZ82" s="88"/>
      <c r="UA82" s="88"/>
      <c r="UB82" s="88"/>
      <c r="UC82" s="88"/>
      <c r="UD82" s="88"/>
      <c r="UE82" s="88"/>
      <c r="UF82" s="88"/>
      <c r="UG82" s="88"/>
      <c r="UH82" s="88"/>
      <c r="UI82" s="88"/>
      <c r="UJ82" s="88"/>
      <c r="UK82" s="88"/>
      <c r="UL82" s="88"/>
      <c r="UM82" s="88"/>
      <c r="UN82" s="88"/>
      <c r="UO82" s="88"/>
      <c r="UP82" s="88"/>
      <c r="UQ82" s="88"/>
      <c r="UR82" s="88"/>
      <c r="US82" s="88"/>
      <c r="UT82" s="88"/>
      <c r="UU82" s="88"/>
      <c r="UV82" s="88"/>
      <c r="UW82" s="88"/>
      <c r="UX82" s="88"/>
      <c r="UY82" s="88"/>
      <c r="UZ82" s="88"/>
      <c r="VA82" s="88"/>
      <c r="VB82" s="88"/>
      <c r="VC82" s="88"/>
      <c r="VD82" s="88"/>
      <c r="VE82" s="88"/>
      <c r="VF82" s="88"/>
      <c r="VG82" s="88"/>
      <c r="VH82" s="88"/>
      <c r="VI82" s="88"/>
      <c r="VJ82" s="88"/>
      <c r="VK82" s="88"/>
      <c r="VL82" s="88"/>
      <c r="VM82" s="88"/>
      <c r="VN82" s="88"/>
      <c r="VO82" s="88"/>
      <c r="VP82" s="88"/>
      <c r="VQ82" s="88"/>
      <c r="VR82" s="88"/>
      <c r="VS82" s="88"/>
      <c r="VT82" s="88"/>
      <c r="VU82" s="88"/>
      <c r="VV82" s="88"/>
      <c r="VW82" s="88"/>
      <c r="VX82" s="88"/>
      <c r="VY82" s="88"/>
      <c r="VZ82" s="88"/>
      <c r="WA82" s="88"/>
      <c r="WB82" s="88"/>
      <c r="WC82" s="88"/>
      <c r="WD82" s="88"/>
      <c r="WE82" s="88"/>
      <c r="WF82" s="88"/>
      <c r="WG82" s="88"/>
      <c r="WH82" s="88"/>
      <c r="WI82" s="88"/>
      <c r="WJ82" s="88"/>
      <c r="WK82" s="88"/>
      <c r="WL82" s="88"/>
      <c r="WM82" s="88"/>
      <c r="WN82" s="88"/>
      <c r="WO82" s="88"/>
      <c r="WP82" s="88"/>
      <c r="WQ82" s="88"/>
      <c r="WR82" s="88"/>
      <c r="WS82" s="88"/>
      <c r="WT82" s="88"/>
      <c r="WU82" s="88"/>
      <c r="WV82" s="88"/>
      <c r="WW82" s="88"/>
      <c r="WX82" s="88"/>
      <c r="WY82" s="88"/>
      <c r="WZ82" s="88"/>
      <c r="XA82" s="88"/>
      <c r="XB82" s="88"/>
      <c r="XC82" s="88"/>
      <c r="XD82" s="88"/>
      <c r="XE82" s="88"/>
      <c r="XF82" s="88"/>
      <c r="XG82" s="88"/>
      <c r="XH82" s="88"/>
      <c r="XI82" s="88"/>
      <c r="XJ82" s="88"/>
      <c r="XK82" s="88"/>
      <c r="XL82" s="88"/>
      <c r="XM82" s="88"/>
      <c r="XN82" s="88"/>
      <c r="XO82" s="88"/>
      <c r="XP82" s="88"/>
      <c r="XQ82" s="88"/>
      <c r="XR82" s="88"/>
      <c r="XS82" s="88"/>
      <c r="XT82" s="88"/>
      <c r="XU82" s="88"/>
      <c r="XV82" s="88"/>
      <c r="XW82" s="88"/>
      <c r="XX82" s="88"/>
      <c r="XY82" s="88"/>
      <c r="XZ82" s="88"/>
      <c r="YA82" s="88"/>
      <c r="YB82" s="88"/>
      <c r="YC82" s="88"/>
      <c r="YD82" s="88"/>
      <c r="YE82" s="88"/>
      <c r="YF82" s="88"/>
      <c r="YG82" s="88"/>
      <c r="YH82" s="88"/>
      <c r="YI82" s="88"/>
      <c r="YJ82" s="88"/>
      <c r="YK82" s="88"/>
      <c r="YL82" s="88"/>
      <c r="YM82" s="88"/>
      <c r="YN82" s="88"/>
      <c r="YO82" s="88"/>
      <c r="YP82" s="88"/>
      <c r="YQ82" s="88"/>
      <c r="YR82" s="88"/>
      <c r="YS82" s="88"/>
      <c r="YT82" s="88"/>
      <c r="YU82" s="88"/>
      <c r="YV82" s="88"/>
      <c r="YW82" s="88"/>
      <c r="YX82" s="88"/>
      <c r="YY82" s="88"/>
      <c r="YZ82" s="88"/>
      <c r="ZA82" s="88"/>
      <c r="ZB82" s="88"/>
      <c r="ZC82" s="88"/>
      <c r="ZD82" s="88"/>
      <c r="ZE82" s="88"/>
      <c r="ZF82" s="88"/>
      <c r="ZG82" s="88"/>
      <c r="ZH82" s="88"/>
      <c r="ZI82" s="88"/>
      <c r="ZJ82" s="88"/>
      <c r="ZK82" s="88"/>
      <c r="ZL82" s="88"/>
      <c r="ZM82" s="88"/>
      <c r="ZN82" s="88"/>
      <c r="ZO82" s="88"/>
      <c r="ZP82" s="88"/>
      <c r="ZQ82" s="88"/>
      <c r="ZR82" s="88"/>
      <c r="ZS82" s="88"/>
      <c r="ZT82" s="88"/>
      <c r="ZU82" s="88"/>
      <c r="ZV82" s="88"/>
      <c r="ZW82" s="88"/>
      <c r="ZX82" s="88"/>
      <c r="ZY82" s="88"/>
      <c r="ZZ82" s="88"/>
      <c r="AAA82" s="88"/>
      <c r="AAB82" s="88"/>
      <c r="AAC82" s="88"/>
      <c r="AAD82" s="88"/>
      <c r="AAE82" s="88"/>
      <c r="AAF82" s="88"/>
      <c r="AAG82" s="88"/>
      <c r="AAH82" s="88"/>
      <c r="AAI82" s="88"/>
      <c r="AAJ82" s="88"/>
      <c r="AAK82" s="88"/>
      <c r="AAL82" s="88"/>
      <c r="AAM82" s="88"/>
      <c r="AAN82" s="88"/>
      <c r="AAO82" s="88"/>
      <c r="AAP82" s="88"/>
      <c r="AAQ82" s="88"/>
      <c r="AAR82" s="88"/>
      <c r="AAS82" s="88"/>
      <c r="AAT82" s="88"/>
      <c r="AAU82" s="88"/>
      <c r="AAV82" s="88"/>
      <c r="AAW82" s="88"/>
      <c r="AAX82" s="88"/>
      <c r="AAY82" s="88"/>
      <c r="AAZ82" s="88"/>
      <c r="ABA82" s="88"/>
      <c r="ABB82" s="88"/>
      <c r="ABC82" s="88"/>
      <c r="ABD82" s="88"/>
      <c r="ABE82" s="88"/>
      <c r="ABF82" s="88"/>
      <c r="ABG82" s="88"/>
      <c r="ABH82" s="88"/>
      <c r="ABI82" s="88"/>
      <c r="ABJ82" s="88"/>
      <c r="ABK82" s="88"/>
      <c r="ABL82" s="88"/>
      <c r="ABM82" s="88"/>
      <c r="ABN82" s="88"/>
      <c r="ABO82" s="88"/>
      <c r="ABP82" s="88"/>
      <c r="ABQ82" s="88"/>
      <c r="ABR82" s="88"/>
      <c r="ABS82" s="88"/>
      <c r="ABT82" s="88"/>
      <c r="ABU82" s="88"/>
      <c r="ABV82" s="88"/>
      <c r="ABW82" s="88"/>
      <c r="ABX82" s="88"/>
      <c r="ABY82" s="88"/>
      <c r="ABZ82" s="88"/>
      <c r="ACA82" s="88"/>
      <c r="ACB82" s="88"/>
      <c r="ACC82" s="88"/>
      <c r="ACD82" s="88"/>
      <c r="ACE82" s="88"/>
      <c r="ACF82" s="88"/>
      <c r="ACG82" s="88"/>
      <c r="ACH82" s="88"/>
      <c r="ACI82" s="88"/>
      <c r="ACJ82" s="88"/>
      <c r="ACK82" s="88"/>
      <c r="ACL82" s="88"/>
      <c r="ACM82" s="88"/>
      <c r="ACN82" s="88"/>
      <c r="ACO82" s="88"/>
      <c r="ACP82" s="88"/>
      <c r="ACQ82" s="88"/>
      <c r="ACR82" s="88"/>
      <c r="ACS82" s="88"/>
      <c r="ACT82" s="88"/>
      <c r="ACU82" s="88"/>
      <c r="ACV82" s="88"/>
      <c r="ACW82" s="88"/>
      <c r="ACX82" s="88"/>
      <c r="ACY82" s="88"/>
      <c r="ACZ82" s="88"/>
      <c r="ADA82" s="88"/>
      <c r="ADB82" s="88"/>
      <c r="ADC82" s="88"/>
      <c r="ADD82" s="88"/>
      <c r="ADE82" s="88"/>
      <c r="ADF82" s="88"/>
      <c r="ADG82" s="88"/>
      <c r="ADH82" s="88"/>
      <c r="ADI82" s="88"/>
      <c r="ADJ82" s="88"/>
      <c r="ADK82" s="88"/>
      <c r="ADL82" s="88"/>
      <c r="ADM82" s="88"/>
      <c r="ADN82" s="88"/>
      <c r="ADO82" s="88"/>
      <c r="ADP82" s="88"/>
      <c r="ADQ82" s="88"/>
      <c r="ADR82" s="88"/>
      <c r="ADS82" s="88"/>
      <c r="ADT82" s="88"/>
      <c r="ADU82" s="88"/>
      <c r="ADV82" s="88"/>
      <c r="ADW82" s="88"/>
      <c r="ADX82" s="88"/>
      <c r="ADY82" s="88"/>
      <c r="ADZ82" s="88"/>
      <c r="AEA82" s="88"/>
      <c r="AEB82" s="88"/>
      <c r="AEC82" s="88"/>
      <c r="AED82" s="88"/>
      <c r="AEE82" s="88"/>
      <c r="AEF82" s="88"/>
      <c r="AEG82" s="88"/>
      <c r="AEH82" s="88"/>
      <c r="AEI82" s="88"/>
      <c r="AEJ82" s="88"/>
      <c r="AEK82" s="88"/>
      <c r="AEL82" s="88"/>
      <c r="AEM82" s="88"/>
      <c r="AEN82" s="88"/>
      <c r="AEO82" s="88"/>
      <c r="AEP82" s="88"/>
      <c r="AEQ82" s="88"/>
      <c r="AER82" s="88"/>
      <c r="AES82" s="88"/>
      <c r="AET82" s="88"/>
      <c r="AEU82" s="88"/>
      <c r="AEV82" s="88"/>
      <c r="AEW82" s="88"/>
      <c r="AEX82" s="88"/>
      <c r="AEY82" s="88"/>
      <c r="AEZ82" s="88"/>
      <c r="AFA82" s="88"/>
      <c r="AFB82" s="88"/>
      <c r="AFC82" s="88"/>
      <c r="AFD82" s="88"/>
      <c r="AFE82" s="88"/>
      <c r="AFF82" s="88"/>
      <c r="AFG82" s="88"/>
      <c r="AFH82" s="88"/>
      <c r="AFI82" s="88"/>
      <c r="AFJ82" s="88"/>
      <c r="AFK82" s="88"/>
      <c r="AFL82" s="88"/>
      <c r="AFM82" s="88"/>
      <c r="AFN82" s="88"/>
      <c r="AFO82" s="88"/>
      <c r="AFP82" s="88"/>
      <c r="AFQ82" s="88"/>
      <c r="AFR82" s="88"/>
      <c r="AFS82" s="88"/>
      <c r="AFT82" s="88"/>
      <c r="AFU82" s="88"/>
      <c r="AFV82" s="88"/>
      <c r="AFW82" s="88"/>
      <c r="AFX82" s="88"/>
      <c r="AFY82" s="88"/>
      <c r="AFZ82" s="88"/>
      <c r="AGA82" s="88"/>
      <c r="AGB82" s="88"/>
      <c r="AGC82" s="88"/>
      <c r="AGD82" s="88"/>
      <c r="AGE82" s="88"/>
      <c r="AGF82" s="88"/>
      <c r="AGG82" s="88"/>
      <c r="AGH82" s="88"/>
      <c r="AGI82" s="88"/>
      <c r="AGJ82" s="88"/>
      <c r="AGK82" s="88"/>
      <c r="AGL82" s="88"/>
      <c r="AGM82" s="88"/>
      <c r="AGN82" s="88"/>
      <c r="AGO82" s="88"/>
      <c r="AGP82" s="88"/>
      <c r="AGQ82" s="88"/>
      <c r="AGR82" s="88"/>
      <c r="AGS82" s="88"/>
      <c r="AGT82" s="88"/>
      <c r="AGU82" s="88"/>
      <c r="AGV82" s="88"/>
      <c r="AGW82" s="88"/>
      <c r="AGX82" s="88"/>
      <c r="AGY82" s="88"/>
      <c r="AGZ82" s="88"/>
      <c r="AHA82" s="88"/>
      <c r="AHB82" s="88"/>
      <c r="AHC82" s="88"/>
      <c r="AHD82" s="88"/>
      <c r="AHE82" s="88"/>
      <c r="AHF82" s="88"/>
      <c r="AHG82" s="88"/>
      <c r="AHH82" s="88"/>
      <c r="AHI82" s="88"/>
      <c r="AHJ82" s="88"/>
      <c r="AHK82" s="88"/>
      <c r="AHL82" s="88"/>
      <c r="AHM82" s="88"/>
      <c r="AHN82" s="88"/>
      <c r="AHO82" s="88"/>
      <c r="AHP82" s="88"/>
      <c r="AHQ82" s="88"/>
      <c r="AHR82" s="88"/>
      <c r="AHS82" s="88"/>
      <c r="AHT82" s="88"/>
      <c r="AHU82" s="88"/>
      <c r="AHV82" s="88"/>
      <c r="AHW82" s="88"/>
      <c r="AHX82" s="88"/>
      <c r="AHY82" s="88"/>
      <c r="AHZ82" s="88"/>
      <c r="AIA82" s="88"/>
      <c r="AIB82" s="88"/>
      <c r="AIC82" s="88"/>
      <c r="AID82" s="88"/>
      <c r="AIE82" s="88"/>
      <c r="AIF82" s="88"/>
      <c r="AIG82" s="88"/>
      <c r="AIH82" s="88"/>
      <c r="AII82" s="88"/>
      <c r="AIJ82" s="88"/>
      <c r="AIK82" s="88"/>
      <c r="AIL82" s="88"/>
      <c r="AIM82" s="88"/>
      <c r="AIN82" s="88"/>
      <c r="AIO82" s="88"/>
      <c r="AIP82" s="88"/>
      <c r="AIQ82" s="88"/>
      <c r="AIR82" s="88"/>
      <c r="AIS82" s="88"/>
      <c r="AIT82" s="88"/>
      <c r="AIU82" s="88"/>
      <c r="AIV82" s="88"/>
      <c r="AIW82" s="88"/>
      <c r="AIX82" s="88"/>
      <c r="AIY82" s="88"/>
      <c r="AIZ82" s="88"/>
      <c r="AJA82" s="88"/>
      <c r="AJB82" s="88"/>
      <c r="AJC82" s="88"/>
      <c r="AJD82" s="88"/>
      <c r="AJE82" s="88"/>
      <c r="AJF82" s="88"/>
      <c r="AJG82" s="88"/>
      <c r="AJH82" s="88"/>
      <c r="AJI82" s="88"/>
      <c r="AJJ82" s="88"/>
      <c r="AJK82" s="88"/>
      <c r="AJL82" s="88"/>
      <c r="AJM82" s="88"/>
      <c r="AJN82" s="88"/>
      <c r="AJO82" s="88"/>
      <c r="AJP82" s="88"/>
      <c r="AJQ82" s="88"/>
      <c r="AJR82" s="88"/>
      <c r="AJS82" s="88"/>
      <c r="AJT82" s="88"/>
      <c r="AJU82" s="88"/>
      <c r="AJV82" s="88"/>
      <c r="AJW82" s="88"/>
      <c r="AJX82" s="88"/>
      <c r="AJY82" s="88"/>
      <c r="AJZ82" s="88"/>
      <c r="AKA82" s="88"/>
      <c r="AKB82" s="88"/>
      <c r="AKC82" s="88"/>
      <c r="AKD82" s="88"/>
      <c r="AKE82" s="88"/>
      <c r="AKF82" s="88"/>
      <c r="AKG82" s="88"/>
      <c r="AKH82" s="88"/>
      <c r="AKI82" s="88"/>
      <c r="AKJ82" s="88"/>
      <c r="AKK82" s="88"/>
      <c r="AKL82" s="88"/>
      <c r="AKM82" s="88"/>
      <c r="AKN82" s="88"/>
      <c r="AKO82" s="88"/>
      <c r="AKP82" s="88"/>
      <c r="AKQ82" s="88"/>
      <c r="AKR82" s="88"/>
      <c r="AKS82" s="88"/>
      <c r="AKT82" s="88"/>
      <c r="AKU82" s="88"/>
      <c r="AKV82" s="88"/>
      <c r="AKW82" s="88"/>
      <c r="AKX82" s="88"/>
      <c r="AKY82" s="88"/>
      <c r="AKZ82" s="88"/>
      <c r="ALA82" s="88"/>
      <c r="ALB82" s="88"/>
      <c r="ALC82" s="88"/>
      <c r="ALD82" s="88"/>
      <c r="ALE82" s="88"/>
      <c r="ALF82" s="88"/>
      <c r="ALG82" s="88"/>
      <c r="ALH82" s="88"/>
      <c r="ALI82" s="88"/>
      <c r="ALJ82" s="88"/>
      <c r="ALK82" s="88"/>
      <c r="ALL82" s="88"/>
      <c r="ALM82" s="88"/>
      <c r="ALN82" s="88"/>
      <c r="ALO82" s="88"/>
      <c r="ALP82" s="88"/>
      <c r="ALQ82" s="88"/>
      <c r="ALR82" s="88"/>
      <c r="ALS82" s="88"/>
      <c r="ALT82" s="88"/>
      <c r="ALU82" s="88"/>
      <c r="ALV82" s="88"/>
      <c r="ALW82" s="88"/>
      <c r="ALX82" s="88"/>
      <c r="ALY82" s="88"/>
    </row>
    <row r="83" spans="1:16380" s="89" customFormat="1" ht="46.5" customHeight="1" x14ac:dyDescent="0.25">
      <c r="A83" s="69" t="s">
        <v>282</v>
      </c>
      <c r="B83" s="69" t="s">
        <v>274</v>
      </c>
      <c r="C83" s="69" t="s">
        <v>280</v>
      </c>
      <c r="D83" s="69" t="s">
        <v>281</v>
      </c>
      <c r="E83" s="69" t="s">
        <v>19</v>
      </c>
      <c r="F83" s="69" t="s">
        <v>278</v>
      </c>
      <c r="G83" s="69"/>
      <c r="H83" s="90">
        <v>0</v>
      </c>
      <c r="I83" s="59">
        <f>5000</f>
        <v>5000</v>
      </c>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c r="SF83" s="88"/>
      <c r="SG83" s="88"/>
      <c r="SH83" s="88"/>
      <c r="SI83" s="88"/>
      <c r="SJ83" s="88"/>
      <c r="SK83" s="88"/>
      <c r="SL83" s="88"/>
      <c r="SM83" s="88"/>
      <c r="SN83" s="88"/>
      <c r="SO83" s="88"/>
      <c r="SP83" s="88"/>
      <c r="SQ83" s="88"/>
      <c r="SR83" s="88"/>
      <c r="SS83" s="88"/>
      <c r="ST83" s="88"/>
      <c r="SU83" s="88"/>
      <c r="SV83" s="88"/>
      <c r="SW83" s="88"/>
      <c r="SX83" s="88"/>
      <c r="SY83" s="88"/>
      <c r="SZ83" s="88"/>
      <c r="TA83" s="88"/>
      <c r="TB83" s="88"/>
      <c r="TC83" s="88"/>
      <c r="TD83" s="88"/>
      <c r="TE83" s="88"/>
      <c r="TF83" s="88"/>
      <c r="TG83" s="88"/>
      <c r="TH83" s="88"/>
      <c r="TI83" s="88"/>
      <c r="TJ83" s="88"/>
      <c r="TK83" s="88"/>
      <c r="TL83" s="88"/>
      <c r="TM83" s="88"/>
      <c r="TN83" s="88"/>
      <c r="TO83" s="88"/>
      <c r="TP83" s="88"/>
      <c r="TQ83" s="88"/>
      <c r="TR83" s="88"/>
      <c r="TS83" s="88"/>
      <c r="TT83" s="88"/>
      <c r="TU83" s="88"/>
      <c r="TV83" s="88"/>
      <c r="TW83" s="88"/>
      <c r="TX83" s="88"/>
      <c r="TY83" s="88"/>
      <c r="TZ83" s="88"/>
      <c r="UA83" s="88"/>
      <c r="UB83" s="88"/>
      <c r="UC83" s="88"/>
      <c r="UD83" s="88"/>
      <c r="UE83" s="88"/>
      <c r="UF83" s="88"/>
      <c r="UG83" s="88"/>
      <c r="UH83" s="88"/>
      <c r="UI83" s="88"/>
      <c r="UJ83" s="88"/>
      <c r="UK83" s="88"/>
      <c r="UL83" s="88"/>
      <c r="UM83" s="88"/>
      <c r="UN83" s="88"/>
      <c r="UO83" s="88"/>
      <c r="UP83" s="88"/>
      <c r="UQ83" s="88"/>
      <c r="UR83" s="88"/>
      <c r="US83" s="88"/>
      <c r="UT83" s="88"/>
      <c r="UU83" s="88"/>
      <c r="UV83" s="88"/>
      <c r="UW83" s="88"/>
      <c r="UX83" s="88"/>
      <c r="UY83" s="88"/>
      <c r="UZ83" s="88"/>
      <c r="VA83" s="88"/>
      <c r="VB83" s="88"/>
      <c r="VC83" s="88"/>
      <c r="VD83" s="88"/>
      <c r="VE83" s="88"/>
      <c r="VF83" s="88"/>
      <c r="VG83" s="88"/>
      <c r="VH83" s="88"/>
      <c r="VI83" s="88"/>
      <c r="VJ83" s="88"/>
      <c r="VK83" s="88"/>
      <c r="VL83" s="88"/>
      <c r="VM83" s="88"/>
      <c r="VN83" s="88"/>
      <c r="VO83" s="88"/>
      <c r="VP83" s="88"/>
      <c r="VQ83" s="88"/>
      <c r="VR83" s="88"/>
      <c r="VS83" s="88"/>
      <c r="VT83" s="88"/>
      <c r="VU83" s="88"/>
      <c r="VV83" s="88"/>
      <c r="VW83" s="88"/>
      <c r="VX83" s="88"/>
      <c r="VY83" s="88"/>
      <c r="VZ83" s="88"/>
      <c r="WA83" s="88"/>
      <c r="WB83" s="88"/>
      <c r="WC83" s="88"/>
      <c r="WD83" s="88"/>
      <c r="WE83" s="88"/>
      <c r="WF83" s="88"/>
      <c r="WG83" s="88"/>
      <c r="WH83" s="88"/>
      <c r="WI83" s="88"/>
      <c r="WJ83" s="88"/>
      <c r="WK83" s="88"/>
      <c r="WL83" s="88"/>
      <c r="WM83" s="88"/>
      <c r="WN83" s="88"/>
      <c r="WO83" s="88"/>
      <c r="WP83" s="88"/>
      <c r="WQ83" s="88"/>
      <c r="WR83" s="88"/>
      <c r="WS83" s="88"/>
      <c r="WT83" s="88"/>
      <c r="WU83" s="88"/>
      <c r="WV83" s="88"/>
      <c r="WW83" s="88"/>
      <c r="WX83" s="88"/>
      <c r="WY83" s="88"/>
      <c r="WZ83" s="88"/>
      <c r="XA83" s="88"/>
      <c r="XB83" s="88"/>
      <c r="XC83" s="88"/>
      <c r="XD83" s="88"/>
      <c r="XE83" s="88"/>
      <c r="XF83" s="88"/>
      <c r="XG83" s="88"/>
      <c r="XH83" s="88"/>
      <c r="XI83" s="88"/>
      <c r="XJ83" s="88"/>
      <c r="XK83" s="88"/>
      <c r="XL83" s="88"/>
      <c r="XM83" s="88"/>
      <c r="XN83" s="88"/>
      <c r="XO83" s="88"/>
      <c r="XP83" s="88"/>
      <c r="XQ83" s="88"/>
      <c r="XR83" s="88"/>
      <c r="XS83" s="88"/>
      <c r="XT83" s="88"/>
      <c r="XU83" s="88"/>
      <c r="XV83" s="88"/>
      <c r="XW83" s="88"/>
      <c r="XX83" s="88"/>
      <c r="XY83" s="88"/>
      <c r="XZ83" s="88"/>
      <c r="YA83" s="88"/>
      <c r="YB83" s="88"/>
      <c r="YC83" s="88"/>
      <c r="YD83" s="88"/>
      <c r="YE83" s="88"/>
      <c r="YF83" s="88"/>
      <c r="YG83" s="88"/>
      <c r="YH83" s="88"/>
      <c r="YI83" s="88"/>
      <c r="YJ83" s="88"/>
      <c r="YK83" s="88"/>
      <c r="YL83" s="88"/>
      <c r="YM83" s="88"/>
      <c r="YN83" s="88"/>
      <c r="YO83" s="88"/>
      <c r="YP83" s="88"/>
      <c r="YQ83" s="88"/>
      <c r="YR83" s="88"/>
      <c r="YS83" s="88"/>
      <c r="YT83" s="88"/>
      <c r="YU83" s="88"/>
      <c r="YV83" s="88"/>
      <c r="YW83" s="88"/>
      <c r="YX83" s="88"/>
      <c r="YY83" s="88"/>
      <c r="YZ83" s="88"/>
      <c r="ZA83" s="88"/>
      <c r="ZB83" s="88"/>
      <c r="ZC83" s="88"/>
      <c r="ZD83" s="88"/>
      <c r="ZE83" s="88"/>
      <c r="ZF83" s="88"/>
      <c r="ZG83" s="88"/>
      <c r="ZH83" s="88"/>
      <c r="ZI83" s="88"/>
      <c r="ZJ83" s="88"/>
      <c r="ZK83" s="88"/>
      <c r="ZL83" s="88"/>
      <c r="ZM83" s="88"/>
      <c r="ZN83" s="88"/>
      <c r="ZO83" s="88"/>
      <c r="ZP83" s="88"/>
      <c r="ZQ83" s="88"/>
      <c r="ZR83" s="88"/>
      <c r="ZS83" s="88"/>
      <c r="ZT83" s="88"/>
      <c r="ZU83" s="88"/>
      <c r="ZV83" s="88"/>
      <c r="ZW83" s="88"/>
      <c r="ZX83" s="88"/>
      <c r="ZY83" s="88"/>
      <c r="ZZ83" s="88"/>
      <c r="AAA83" s="88"/>
      <c r="AAB83" s="88"/>
      <c r="AAC83" s="88"/>
      <c r="AAD83" s="88"/>
      <c r="AAE83" s="88"/>
      <c r="AAF83" s="88"/>
      <c r="AAG83" s="88"/>
      <c r="AAH83" s="88"/>
      <c r="AAI83" s="88"/>
      <c r="AAJ83" s="88"/>
      <c r="AAK83" s="88"/>
      <c r="AAL83" s="88"/>
      <c r="AAM83" s="88"/>
      <c r="AAN83" s="88"/>
      <c r="AAO83" s="88"/>
      <c r="AAP83" s="88"/>
      <c r="AAQ83" s="88"/>
      <c r="AAR83" s="88"/>
      <c r="AAS83" s="88"/>
      <c r="AAT83" s="88"/>
      <c r="AAU83" s="88"/>
      <c r="AAV83" s="88"/>
      <c r="AAW83" s="88"/>
      <c r="AAX83" s="88"/>
      <c r="AAY83" s="88"/>
      <c r="AAZ83" s="88"/>
      <c r="ABA83" s="88"/>
      <c r="ABB83" s="88"/>
      <c r="ABC83" s="88"/>
      <c r="ABD83" s="88"/>
      <c r="ABE83" s="88"/>
      <c r="ABF83" s="88"/>
      <c r="ABG83" s="88"/>
      <c r="ABH83" s="88"/>
      <c r="ABI83" s="88"/>
      <c r="ABJ83" s="88"/>
      <c r="ABK83" s="88"/>
      <c r="ABL83" s="88"/>
      <c r="ABM83" s="88"/>
      <c r="ABN83" s="88"/>
      <c r="ABO83" s="88"/>
      <c r="ABP83" s="88"/>
      <c r="ABQ83" s="88"/>
      <c r="ABR83" s="88"/>
      <c r="ABS83" s="88"/>
      <c r="ABT83" s="88"/>
      <c r="ABU83" s="88"/>
      <c r="ABV83" s="88"/>
      <c r="ABW83" s="88"/>
      <c r="ABX83" s="88"/>
      <c r="ABY83" s="88"/>
      <c r="ABZ83" s="88"/>
      <c r="ACA83" s="88"/>
      <c r="ACB83" s="88"/>
      <c r="ACC83" s="88"/>
      <c r="ACD83" s="88"/>
      <c r="ACE83" s="88"/>
      <c r="ACF83" s="88"/>
      <c r="ACG83" s="88"/>
      <c r="ACH83" s="88"/>
      <c r="ACI83" s="88"/>
      <c r="ACJ83" s="88"/>
      <c r="ACK83" s="88"/>
      <c r="ACL83" s="88"/>
      <c r="ACM83" s="88"/>
      <c r="ACN83" s="88"/>
      <c r="ACO83" s="88"/>
      <c r="ACP83" s="88"/>
      <c r="ACQ83" s="88"/>
      <c r="ACR83" s="88"/>
      <c r="ACS83" s="88"/>
      <c r="ACT83" s="88"/>
      <c r="ACU83" s="88"/>
      <c r="ACV83" s="88"/>
      <c r="ACW83" s="88"/>
      <c r="ACX83" s="88"/>
      <c r="ACY83" s="88"/>
      <c r="ACZ83" s="88"/>
      <c r="ADA83" s="88"/>
      <c r="ADB83" s="88"/>
      <c r="ADC83" s="88"/>
      <c r="ADD83" s="88"/>
      <c r="ADE83" s="88"/>
      <c r="ADF83" s="88"/>
      <c r="ADG83" s="88"/>
      <c r="ADH83" s="88"/>
      <c r="ADI83" s="88"/>
      <c r="ADJ83" s="88"/>
      <c r="ADK83" s="88"/>
      <c r="ADL83" s="88"/>
      <c r="ADM83" s="88"/>
      <c r="ADN83" s="88"/>
      <c r="ADO83" s="88"/>
      <c r="ADP83" s="88"/>
      <c r="ADQ83" s="88"/>
      <c r="ADR83" s="88"/>
      <c r="ADS83" s="88"/>
      <c r="ADT83" s="88"/>
      <c r="ADU83" s="88"/>
      <c r="ADV83" s="88"/>
      <c r="ADW83" s="88"/>
      <c r="ADX83" s="88"/>
      <c r="ADY83" s="88"/>
      <c r="ADZ83" s="88"/>
      <c r="AEA83" s="88"/>
      <c r="AEB83" s="88"/>
      <c r="AEC83" s="88"/>
      <c r="AED83" s="88"/>
      <c r="AEE83" s="88"/>
      <c r="AEF83" s="88"/>
      <c r="AEG83" s="88"/>
      <c r="AEH83" s="88"/>
      <c r="AEI83" s="88"/>
      <c r="AEJ83" s="88"/>
      <c r="AEK83" s="88"/>
      <c r="AEL83" s="88"/>
      <c r="AEM83" s="88"/>
      <c r="AEN83" s="88"/>
      <c r="AEO83" s="88"/>
      <c r="AEP83" s="88"/>
      <c r="AEQ83" s="88"/>
      <c r="AER83" s="88"/>
      <c r="AES83" s="88"/>
      <c r="AET83" s="88"/>
      <c r="AEU83" s="88"/>
      <c r="AEV83" s="88"/>
      <c r="AEW83" s="88"/>
      <c r="AEX83" s="88"/>
      <c r="AEY83" s="88"/>
      <c r="AEZ83" s="88"/>
      <c r="AFA83" s="88"/>
      <c r="AFB83" s="88"/>
      <c r="AFC83" s="88"/>
      <c r="AFD83" s="88"/>
      <c r="AFE83" s="88"/>
      <c r="AFF83" s="88"/>
      <c r="AFG83" s="88"/>
      <c r="AFH83" s="88"/>
      <c r="AFI83" s="88"/>
      <c r="AFJ83" s="88"/>
      <c r="AFK83" s="88"/>
      <c r="AFL83" s="88"/>
      <c r="AFM83" s="88"/>
      <c r="AFN83" s="88"/>
      <c r="AFO83" s="88"/>
      <c r="AFP83" s="88"/>
      <c r="AFQ83" s="88"/>
      <c r="AFR83" s="88"/>
      <c r="AFS83" s="88"/>
      <c r="AFT83" s="88"/>
      <c r="AFU83" s="88"/>
      <c r="AFV83" s="88"/>
      <c r="AFW83" s="88"/>
      <c r="AFX83" s="88"/>
      <c r="AFY83" s="88"/>
      <c r="AFZ83" s="88"/>
      <c r="AGA83" s="88"/>
      <c r="AGB83" s="88"/>
      <c r="AGC83" s="88"/>
      <c r="AGD83" s="88"/>
      <c r="AGE83" s="88"/>
      <c r="AGF83" s="88"/>
      <c r="AGG83" s="88"/>
      <c r="AGH83" s="88"/>
      <c r="AGI83" s="88"/>
      <c r="AGJ83" s="88"/>
      <c r="AGK83" s="88"/>
      <c r="AGL83" s="88"/>
      <c r="AGM83" s="88"/>
      <c r="AGN83" s="88"/>
      <c r="AGO83" s="88"/>
      <c r="AGP83" s="88"/>
      <c r="AGQ83" s="88"/>
      <c r="AGR83" s="88"/>
      <c r="AGS83" s="88"/>
      <c r="AGT83" s="88"/>
      <c r="AGU83" s="88"/>
      <c r="AGV83" s="88"/>
      <c r="AGW83" s="88"/>
      <c r="AGX83" s="88"/>
      <c r="AGY83" s="88"/>
      <c r="AGZ83" s="88"/>
      <c r="AHA83" s="88"/>
      <c r="AHB83" s="88"/>
      <c r="AHC83" s="88"/>
      <c r="AHD83" s="88"/>
      <c r="AHE83" s="88"/>
      <c r="AHF83" s="88"/>
      <c r="AHG83" s="88"/>
      <c r="AHH83" s="88"/>
      <c r="AHI83" s="88"/>
      <c r="AHJ83" s="88"/>
      <c r="AHK83" s="88"/>
      <c r="AHL83" s="88"/>
      <c r="AHM83" s="88"/>
      <c r="AHN83" s="88"/>
      <c r="AHO83" s="88"/>
      <c r="AHP83" s="88"/>
      <c r="AHQ83" s="88"/>
      <c r="AHR83" s="88"/>
      <c r="AHS83" s="88"/>
      <c r="AHT83" s="88"/>
      <c r="AHU83" s="88"/>
      <c r="AHV83" s="88"/>
      <c r="AHW83" s="88"/>
      <c r="AHX83" s="88"/>
      <c r="AHY83" s="88"/>
      <c r="AHZ83" s="88"/>
      <c r="AIA83" s="88"/>
      <c r="AIB83" s="88"/>
      <c r="AIC83" s="88"/>
      <c r="AID83" s="88"/>
      <c r="AIE83" s="88"/>
      <c r="AIF83" s="88"/>
      <c r="AIG83" s="88"/>
      <c r="AIH83" s="88"/>
      <c r="AII83" s="88"/>
      <c r="AIJ83" s="88"/>
      <c r="AIK83" s="88"/>
      <c r="AIL83" s="88"/>
      <c r="AIM83" s="88"/>
      <c r="AIN83" s="88"/>
      <c r="AIO83" s="88"/>
      <c r="AIP83" s="88"/>
      <c r="AIQ83" s="88"/>
      <c r="AIR83" s="88"/>
      <c r="AIS83" s="88"/>
      <c r="AIT83" s="88"/>
      <c r="AIU83" s="88"/>
      <c r="AIV83" s="88"/>
      <c r="AIW83" s="88"/>
      <c r="AIX83" s="88"/>
      <c r="AIY83" s="88"/>
      <c r="AIZ83" s="88"/>
      <c r="AJA83" s="88"/>
      <c r="AJB83" s="88"/>
      <c r="AJC83" s="88"/>
      <c r="AJD83" s="88"/>
      <c r="AJE83" s="88"/>
      <c r="AJF83" s="88"/>
      <c r="AJG83" s="88"/>
      <c r="AJH83" s="88"/>
      <c r="AJI83" s="88"/>
      <c r="AJJ83" s="88"/>
      <c r="AJK83" s="88"/>
      <c r="AJL83" s="88"/>
      <c r="AJM83" s="88"/>
      <c r="AJN83" s="88"/>
      <c r="AJO83" s="88"/>
      <c r="AJP83" s="88"/>
      <c r="AJQ83" s="88"/>
      <c r="AJR83" s="88"/>
      <c r="AJS83" s="88"/>
      <c r="AJT83" s="88"/>
      <c r="AJU83" s="88"/>
      <c r="AJV83" s="88"/>
      <c r="AJW83" s="88"/>
      <c r="AJX83" s="88"/>
      <c r="AJY83" s="88"/>
      <c r="AJZ83" s="88"/>
      <c r="AKA83" s="88"/>
      <c r="AKB83" s="88"/>
      <c r="AKC83" s="88"/>
      <c r="AKD83" s="88"/>
      <c r="AKE83" s="88"/>
      <c r="AKF83" s="88"/>
      <c r="AKG83" s="88"/>
      <c r="AKH83" s="88"/>
      <c r="AKI83" s="88"/>
      <c r="AKJ83" s="88"/>
      <c r="AKK83" s="88"/>
      <c r="AKL83" s="88"/>
      <c r="AKM83" s="88"/>
      <c r="AKN83" s="88"/>
      <c r="AKO83" s="88"/>
      <c r="AKP83" s="88"/>
      <c r="AKQ83" s="88"/>
      <c r="AKR83" s="88"/>
      <c r="AKS83" s="88"/>
      <c r="AKT83" s="88"/>
      <c r="AKU83" s="88"/>
      <c r="AKV83" s="88"/>
      <c r="AKW83" s="88"/>
      <c r="AKX83" s="88"/>
      <c r="AKY83" s="88"/>
      <c r="AKZ83" s="88"/>
      <c r="ALA83" s="88"/>
      <c r="ALB83" s="88"/>
      <c r="ALC83" s="88"/>
      <c r="ALD83" s="88"/>
      <c r="ALE83" s="88"/>
      <c r="ALF83" s="88"/>
      <c r="ALG83" s="88"/>
      <c r="ALH83" s="88"/>
      <c r="ALI83" s="88"/>
      <c r="ALJ83" s="88"/>
      <c r="ALK83" s="88"/>
      <c r="ALL83" s="88"/>
      <c r="ALM83" s="88"/>
      <c r="ALN83" s="88"/>
      <c r="ALO83" s="88"/>
      <c r="ALP83" s="88"/>
      <c r="ALQ83" s="88"/>
      <c r="ALR83" s="88"/>
      <c r="ALS83" s="88"/>
      <c r="ALT83" s="88"/>
      <c r="ALU83" s="88"/>
      <c r="ALV83" s="88"/>
      <c r="ALW83" s="88"/>
      <c r="ALX83" s="88"/>
      <c r="ALY83" s="88"/>
    </row>
    <row r="84" spans="1:16380" ht="46.5" customHeight="1" x14ac:dyDescent="0.25">
      <c r="A84" s="84" t="s">
        <v>283</v>
      </c>
      <c r="B84" s="72" t="s">
        <v>284</v>
      </c>
      <c r="C84" s="20" t="s">
        <v>59</v>
      </c>
      <c r="D84" s="10" t="s">
        <v>36</v>
      </c>
      <c r="E84" s="73" t="s">
        <v>11</v>
      </c>
      <c r="F84" s="72" t="s">
        <v>84</v>
      </c>
      <c r="G84" s="85"/>
      <c r="H84" s="59">
        <v>0</v>
      </c>
      <c r="I84" s="50"/>
      <c r="J84" s="88"/>
    </row>
    <row r="85" spans="1:16380" ht="46.5" customHeight="1" x14ac:dyDescent="0.25">
      <c r="A85" s="69" t="s">
        <v>286</v>
      </c>
      <c r="B85" s="67" t="s">
        <v>285</v>
      </c>
      <c r="C85" s="67" t="s">
        <v>359</v>
      </c>
      <c r="D85" s="67" t="s">
        <v>36</v>
      </c>
      <c r="E85" s="67" t="s">
        <v>11</v>
      </c>
      <c r="F85" s="86">
        <v>500</v>
      </c>
      <c r="G85" s="50"/>
      <c r="H85" s="59">
        <v>500</v>
      </c>
      <c r="I85" s="93"/>
      <c r="J85" s="88"/>
    </row>
    <row r="86" spans="1:16380" ht="46.5" customHeight="1" x14ac:dyDescent="0.25">
      <c r="A86" s="69" t="s">
        <v>287</v>
      </c>
      <c r="B86" s="67" t="s">
        <v>285</v>
      </c>
      <c r="C86" s="21" t="s">
        <v>59</v>
      </c>
      <c r="D86" s="11" t="s">
        <v>36</v>
      </c>
      <c r="E86" s="67" t="s">
        <v>11</v>
      </c>
      <c r="F86" s="86">
        <v>500</v>
      </c>
      <c r="G86" s="50"/>
      <c r="H86" s="59">
        <v>500</v>
      </c>
      <c r="I86" s="93"/>
      <c r="J86" s="88"/>
    </row>
    <row r="87" spans="1:16380" ht="135" x14ac:dyDescent="0.25">
      <c r="A87" s="69" t="s">
        <v>288</v>
      </c>
      <c r="B87" s="67" t="s">
        <v>289</v>
      </c>
      <c r="C87" s="21" t="s">
        <v>290</v>
      </c>
      <c r="D87" s="67" t="s">
        <v>21</v>
      </c>
      <c r="E87" s="64" t="s">
        <v>19</v>
      </c>
      <c r="F87" s="71" t="s">
        <v>291</v>
      </c>
      <c r="G87" s="50"/>
      <c r="H87" s="59">
        <f>1800+800+8600</f>
        <v>11200</v>
      </c>
      <c r="I87" s="93">
        <v>0</v>
      </c>
      <c r="J87" s="88"/>
    </row>
    <row r="88" spans="1:16380" s="89" customFormat="1" ht="157.5" customHeight="1" x14ac:dyDescent="0.25">
      <c r="A88" s="69" t="s">
        <v>331</v>
      </c>
      <c r="B88" s="67" t="s">
        <v>332</v>
      </c>
      <c r="C88" s="21" t="s">
        <v>330</v>
      </c>
      <c r="D88" s="67" t="s">
        <v>333</v>
      </c>
      <c r="E88" s="64" t="s">
        <v>19</v>
      </c>
      <c r="F88" s="71">
        <v>10000</v>
      </c>
      <c r="G88" s="50"/>
      <c r="H88" s="59">
        <v>3000</v>
      </c>
      <c r="I88" s="59">
        <v>3500</v>
      </c>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c r="SF88" s="88"/>
      <c r="SG88" s="88"/>
      <c r="SH88" s="88"/>
      <c r="SI88" s="88"/>
      <c r="SJ88" s="88"/>
      <c r="SK88" s="88"/>
      <c r="SL88" s="88"/>
      <c r="SM88" s="88"/>
      <c r="SN88" s="88"/>
      <c r="SO88" s="88"/>
      <c r="SP88" s="88"/>
      <c r="SQ88" s="88"/>
      <c r="SR88" s="88"/>
      <c r="SS88" s="88"/>
      <c r="ST88" s="88"/>
      <c r="SU88" s="88"/>
      <c r="SV88" s="88"/>
      <c r="SW88" s="88"/>
      <c r="SX88" s="88"/>
      <c r="SY88" s="88"/>
      <c r="SZ88" s="88"/>
      <c r="TA88" s="88"/>
      <c r="TB88" s="88"/>
      <c r="TC88" s="88"/>
      <c r="TD88" s="88"/>
      <c r="TE88" s="88"/>
      <c r="TF88" s="88"/>
      <c r="TG88" s="88"/>
      <c r="TH88" s="88"/>
      <c r="TI88" s="88"/>
      <c r="TJ88" s="88"/>
      <c r="TK88" s="88"/>
      <c r="TL88" s="88"/>
      <c r="TM88" s="88"/>
      <c r="TN88" s="88"/>
      <c r="TO88" s="88"/>
      <c r="TP88" s="88"/>
      <c r="TQ88" s="88"/>
      <c r="TR88" s="88"/>
      <c r="TS88" s="88"/>
      <c r="TT88" s="88"/>
      <c r="TU88" s="88"/>
      <c r="TV88" s="88"/>
      <c r="TW88" s="88"/>
      <c r="TX88" s="88"/>
      <c r="TY88" s="88"/>
      <c r="TZ88" s="88"/>
      <c r="UA88" s="88"/>
      <c r="UB88" s="88"/>
      <c r="UC88" s="88"/>
      <c r="UD88" s="88"/>
      <c r="UE88" s="88"/>
      <c r="UF88" s="88"/>
      <c r="UG88" s="88"/>
      <c r="UH88" s="88"/>
      <c r="UI88" s="88"/>
      <c r="UJ88" s="88"/>
      <c r="UK88" s="88"/>
      <c r="UL88" s="88"/>
      <c r="UM88" s="88"/>
      <c r="UN88" s="88"/>
      <c r="UO88" s="88"/>
      <c r="UP88" s="88"/>
      <c r="UQ88" s="88"/>
      <c r="UR88" s="88"/>
      <c r="US88" s="88"/>
      <c r="UT88" s="88"/>
      <c r="UU88" s="88"/>
      <c r="UV88" s="88"/>
      <c r="UW88" s="88"/>
      <c r="UX88" s="88"/>
      <c r="UY88" s="88"/>
      <c r="UZ88" s="88"/>
      <c r="VA88" s="88"/>
      <c r="VB88" s="88"/>
      <c r="VC88" s="88"/>
      <c r="VD88" s="88"/>
      <c r="VE88" s="88"/>
      <c r="VF88" s="88"/>
      <c r="VG88" s="88"/>
      <c r="VH88" s="88"/>
      <c r="VI88" s="88"/>
      <c r="VJ88" s="88"/>
      <c r="VK88" s="88"/>
      <c r="VL88" s="88"/>
      <c r="VM88" s="88"/>
      <c r="VN88" s="88"/>
      <c r="VO88" s="88"/>
      <c r="VP88" s="88"/>
      <c r="VQ88" s="88"/>
      <c r="VR88" s="88"/>
      <c r="VS88" s="88"/>
      <c r="VT88" s="88"/>
      <c r="VU88" s="88"/>
      <c r="VV88" s="88"/>
      <c r="VW88" s="88"/>
      <c r="VX88" s="88"/>
      <c r="VY88" s="88"/>
      <c r="VZ88" s="88"/>
      <c r="WA88" s="88"/>
      <c r="WB88" s="88"/>
      <c r="WC88" s="88"/>
      <c r="WD88" s="88"/>
      <c r="WE88" s="88"/>
      <c r="WF88" s="88"/>
      <c r="WG88" s="88"/>
      <c r="WH88" s="88"/>
      <c r="WI88" s="88"/>
      <c r="WJ88" s="88"/>
      <c r="WK88" s="88"/>
      <c r="WL88" s="88"/>
      <c r="WM88" s="88"/>
      <c r="WN88" s="88"/>
      <c r="WO88" s="88"/>
      <c r="WP88" s="88"/>
      <c r="WQ88" s="88"/>
      <c r="WR88" s="88"/>
      <c r="WS88" s="88"/>
      <c r="WT88" s="88"/>
      <c r="WU88" s="88"/>
      <c r="WV88" s="88"/>
      <c r="WW88" s="88"/>
      <c r="WX88" s="88"/>
      <c r="WY88" s="88"/>
      <c r="WZ88" s="88"/>
      <c r="XA88" s="88"/>
      <c r="XB88" s="88"/>
      <c r="XC88" s="88"/>
      <c r="XD88" s="88"/>
      <c r="XE88" s="88"/>
      <c r="XF88" s="88"/>
      <c r="XG88" s="88"/>
      <c r="XH88" s="88"/>
      <c r="XI88" s="88"/>
      <c r="XJ88" s="88"/>
      <c r="XK88" s="88"/>
      <c r="XL88" s="88"/>
      <c r="XM88" s="88"/>
      <c r="XN88" s="88"/>
      <c r="XO88" s="88"/>
      <c r="XP88" s="88"/>
      <c r="XQ88" s="88"/>
      <c r="XR88" s="88"/>
      <c r="XS88" s="88"/>
      <c r="XT88" s="88"/>
      <c r="XU88" s="88"/>
      <c r="XV88" s="88"/>
      <c r="XW88" s="88"/>
      <c r="XX88" s="88"/>
      <c r="XY88" s="88"/>
      <c r="XZ88" s="88"/>
      <c r="YA88" s="88"/>
      <c r="YB88" s="88"/>
      <c r="YC88" s="88"/>
      <c r="YD88" s="88"/>
      <c r="YE88" s="88"/>
      <c r="YF88" s="88"/>
      <c r="YG88" s="88"/>
      <c r="YH88" s="88"/>
      <c r="YI88" s="88"/>
      <c r="YJ88" s="88"/>
      <c r="YK88" s="88"/>
      <c r="YL88" s="88"/>
      <c r="YM88" s="88"/>
      <c r="YN88" s="88"/>
      <c r="YO88" s="88"/>
      <c r="YP88" s="88"/>
      <c r="YQ88" s="88"/>
      <c r="YR88" s="88"/>
      <c r="YS88" s="88"/>
      <c r="YT88" s="88"/>
      <c r="YU88" s="88"/>
      <c r="YV88" s="88"/>
      <c r="YW88" s="88"/>
      <c r="YX88" s="88"/>
      <c r="YY88" s="88"/>
      <c r="YZ88" s="88"/>
      <c r="ZA88" s="88"/>
      <c r="ZB88" s="88"/>
      <c r="ZC88" s="88"/>
      <c r="ZD88" s="88"/>
      <c r="ZE88" s="88"/>
      <c r="ZF88" s="88"/>
      <c r="ZG88" s="88"/>
      <c r="ZH88" s="88"/>
      <c r="ZI88" s="88"/>
      <c r="ZJ88" s="88"/>
      <c r="ZK88" s="88"/>
      <c r="ZL88" s="88"/>
      <c r="ZM88" s="88"/>
      <c r="ZN88" s="88"/>
      <c r="ZO88" s="88"/>
      <c r="ZP88" s="88"/>
      <c r="ZQ88" s="88"/>
      <c r="ZR88" s="88"/>
      <c r="ZS88" s="88"/>
      <c r="ZT88" s="88"/>
      <c r="ZU88" s="88"/>
      <c r="ZV88" s="88"/>
      <c r="ZW88" s="88"/>
      <c r="ZX88" s="88"/>
      <c r="ZY88" s="88"/>
      <c r="ZZ88" s="88"/>
      <c r="AAA88" s="88"/>
      <c r="AAB88" s="88"/>
      <c r="AAC88" s="88"/>
      <c r="AAD88" s="88"/>
      <c r="AAE88" s="88"/>
      <c r="AAF88" s="88"/>
      <c r="AAG88" s="88"/>
      <c r="AAH88" s="88"/>
      <c r="AAI88" s="88"/>
      <c r="AAJ88" s="88"/>
      <c r="AAK88" s="88"/>
      <c r="AAL88" s="88"/>
      <c r="AAM88" s="88"/>
      <c r="AAN88" s="88"/>
      <c r="AAO88" s="88"/>
      <c r="AAP88" s="88"/>
      <c r="AAQ88" s="88"/>
      <c r="AAR88" s="88"/>
      <c r="AAS88" s="88"/>
      <c r="AAT88" s="88"/>
      <c r="AAU88" s="88"/>
      <c r="AAV88" s="88"/>
      <c r="AAW88" s="88"/>
      <c r="AAX88" s="88"/>
      <c r="AAY88" s="88"/>
      <c r="AAZ88" s="88"/>
      <c r="ABA88" s="88"/>
      <c r="ABB88" s="88"/>
      <c r="ABC88" s="88"/>
      <c r="ABD88" s="88"/>
      <c r="ABE88" s="88"/>
      <c r="ABF88" s="88"/>
      <c r="ABG88" s="88"/>
      <c r="ABH88" s="88"/>
      <c r="ABI88" s="88"/>
      <c r="ABJ88" s="88"/>
      <c r="ABK88" s="88"/>
      <c r="ABL88" s="88"/>
      <c r="ABM88" s="88"/>
      <c r="ABN88" s="88"/>
      <c r="ABO88" s="88"/>
      <c r="ABP88" s="88"/>
      <c r="ABQ88" s="88"/>
      <c r="ABR88" s="88"/>
      <c r="ABS88" s="88"/>
      <c r="ABT88" s="88"/>
      <c r="ABU88" s="88"/>
      <c r="ABV88" s="88"/>
      <c r="ABW88" s="88"/>
      <c r="ABX88" s="88"/>
      <c r="ABY88" s="88"/>
      <c r="ABZ88" s="88"/>
      <c r="ACA88" s="88"/>
      <c r="ACB88" s="88"/>
      <c r="ACC88" s="88"/>
      <c r="ACD88" s="88"/>
      <c r="ACE88" s="88"/>
      <c r="ACF88" s="88"/>
      <c r="ACG88" s="88"/>
      <c r="ACH88" s="88"/>
      <c r="ACI88" s="88"/>
      <c r="ACJ88" s="88"/>
      <c r="ACK88" s="88"/>
      <c r="ACL88" s="88"/>
      <c r="ACM88" s="88"/>
      <c r="ACN88" s="88"/>
      <c r="ACO88" s="88"/>
      <c r="ACP88" s="88"/>
      <c r="ACQ88" s="88"/>
      <c r="ACR88" s="88"/>
      <c r="ACS88" s="88"/>
      <c r="ACT88" s="88"/>
      <c r="ACU88" s="88"/>
      <c r="ACV88" s="88"/>
      <c r="ACW88" s="88"/>
      <c r="ACX88" s="88"/>
      <c r="ACY88" s="88"/>
      <c r="ACZ88" s="88"/>
      <c r="ADA88" s="88"/>
      <c r="ADB88" s="88"/>
      <c r="ADC88" s="88"/>
      <c r="ADD88" s="88"/>
      <c r="ADE88" s="88"/>
      <c r="ADF88" s="88"/>
      <c r="ADG88" s="88"/>
      <c r="ADH88" s="88"/>
      <c r="ADI88" s="88"/>
      <c r="ADJ88" s="88"/>
      <c r="ADK88" s="88"/>
      <c r="ADL88" s="88"/>
      <c r="ADM88" s="88"/>
      <c r="ADN88" s="88"/>
      <c r="ADO88" s="88"/>
      <c r="ADP88" s="88"/>
      <c r="ADQ88" s="88"/>
      <c r="ADR88" s="88"/>
      <c r="ADS88" s="88"/>
      <c r="ADT88" s="88"/>
      <c r="ADU88" s="88"/>
      <c r="ADV88" s="88"/>
      <c r="ADW88" s="88"/>
      <c r="ADX88" s="88"/>
      <c r="ADY88" s="88"/>
      <c r="ADZ88" s="88"/>
      <c r="AEA88" s="88"/>
      <c r="AEB88" s="88"/>
      <c r="AEC88" s="88"/>
      <c r="AED88" s="88"/>
      <c r="AEE88" s="88"/>
      <c r="AEF88" s="88"/>
      <c r="AEG88" s="88"/>
      <c r="AEH88" s="88"/>
      <c r="AEI88" s="88"/>
      <c r="AEJ88" s="88"/>
      <c r="AEK88" s="88"/>
      <c r="AEL88" s="88"/>
      <c r="AEM88" s="88"/>
      <c r="AEN88" s="88"/>
      <c r="AEO88" s="88"/>
      <c r="AEP88" s="88"/>
      <c r="AEQ88" s="88"/>
      <c r="AER88" s="88"/>
      <c r="AES88" s="88"/>
      <c r="AET88" s="88"/>
      <c r="AEU88" s="88"/>
      <c r="AEV88" s="88"/>
      <c r="AEW88" s="88"/>
      <c r="AEX88" s="88"/>
      <c r="AEY88" s="88"/>
      <c r="AEZ88" s="88"/>
      <c r="AFA88" s="88"/>
      <c r="AFB88" s="88"/>
      <c r="AFC88" s="88"/>
      <c r="AFD88" s="88"/>
      <c r="AFE88" s="88"/>
      <c r="AFF88" s="88"/>
      <c r="AFG88" s="88"/>
      <c r="AFH88" s="88"/>
      <c r="AFI88" s="88"/>
      <c r="AFJ88" s="88"/>
      <c r="AFK88" s="88"/>
      <c r="AFL88" s="88"/>
      <c r="AFM88" s="88"/>
      <c r="AFN88" s="88"/>
      <c r="AFO88" s="88"/>
      <c r="AFP88" s="88"/>
      <c r="AFQ88" s="88"/>
      <c r="AFR88" s="88"/>
      <c r="AFS88" s="88"/>
      <c r="AFT88" s="88"/>
      <c r="AFU88" s="88"/>
      <c r="AFV88" s="88"/>
      <c r="AFW88" s="88"/>
      <c r="AFX88" s="88"/>
      <c r="AFY88" s="88"/>
      <c r="AFZ88" s="88"/>
      <c r="AGA88" s="88"/>
      <c r="AGB88" s="88"/>
      <c r="AGC88" s="88"/>
      <c r="AGD88" s="88"/>
      <c r="AGE88" s="88"/>
      <c r="AGF88" s="88"/>
      <c r="AGG88" s="88"/>
      <c r="AGH88" s="88"/>
      <c r="AGI88" s="88"/>
      <c r="AGJ88" s="88"/>
      <c r="AGK88" s="88"/>
      <c r="AGL88" s="88"/>
      <c r="AGM88" s="88"/>
      <c r="AGN88" s="88"/>
      <c r="AGO88" s="88"/>
      <c r="AGP88" s="88"/>
      <c r="AGQ88" s="88"/>
      <c r="AGR88" s="88"/>
      <c r="AGS88" s="88"/>
      <c r="AGT88" s="88"/>
      <c r="AGU88" s="88"/>
      <c r="AGV88" s="88"/>
      <c r="AGW88" s="88"/>
      <c r="AGX88" s="88"/>
      <c r="AGY88" s="88"/>
      <c r="AGZ88" s="88"/>
      <c r="AHA88" s="88"/>
      <c r="AHB88" s="88"/>
      <c r="AHC88" s="88"/>
      <c r="AHD88" s="88"/>
      <c r="AHE88" s="88"/>
      <c r="AHF88" s="88"/>
      <c r="AHG88" s="88"/>
      <c r="AHH88" s="88"/>
      <c r="AHI88" s="88"/>
      <c r="AHJ88" s="88"/>
      <c r="AHK88" s="88"/>
      <c r="AHL88" s="88"/>
      <c r="AHM88" s="88"/>
      <c r="AHN88" s="88"/>
      <c r="AHO88" s="88"/>
      <c r="AHP88" s="88"/>
      <c r="AHQ88" s="88"/>
      <c r="AHR88" s="88"/>
      <c r="AHS88" s="88"/>
      <c r="AHT88" s="88"/>
      <c r="AHU88" s="88"/>
      <c r="AHV88" s="88"/>
      <c r="AHW88" s="88"/>
      <c r="AHX88" s="88"/>
      <c r="AHY88" s="88"/>
      <c r="AHZ88" s="88"/>
      <c r="AIA88" s="88"/>
      <c r="AIB88" s="88"/>
      <c r="AIC88" s="88"/>
      <c r="AID88" s="88"/>
      <c r="AIE88" s="88"/>
      <c r="AIF88" s="88"/>
      <c r="AIG88" s="88"/>
      <c r="AIH88" s="88"/>
      <c r="AII88" s="88"/>
      <c r="AIJ88" s="88"/>
      <c r="AIK88" s="88"/>
      <c r="AIL88" s="88"/>
      <c r="AIM88" s="88"/>
      <c r="AIN88" s="88"/>
      <c r="AIO88" s="88"/>
      <c r="AIP88" s="88"/>
      <c r="AIQ88" s="88"/>
      <c r="AIR88" s="88"/>
      <c r="AIS88" s="88"/>
      <c r="AIT88" s="88"/>
      <c r="AIU88" s="88"/>
      <c r="AIV88" s="88"/>
      <c r="AIW88" s="88"/>
      <c r="AIX88" s="88"/>
      <c r="AIY88" s="88"/>
      <c r="AIZ88" s="88"/>
      <c r="AJA88" s="88"/>
      <c r="AJB88" s="88"/>
      <c r="AJC88" s="88"/>
      <c r="AJD88" s="88"/>
      <c r="AJE88" s="88"/>
      <c r="AJF88" s="88"/>
      <c r="AJG88" s="88"/>
      <c r="AJH88" s="88"/>
      <c r="AJI88" s="88"/>
      <c r="AJJ88" s="88"/>
      <c r="AJK88" s="88"/>
      <c r="AJL88" s="88"/>
      <c r="AJM88" s="88"/>
      <c r="AJN88" s="88"/>
      <c r="AJO88" s="88"/>
      <c r="AJP88" s="88"/>
      <c r="AJQ88" s="88"/>
      <c r="AJR88" s="88"/>
      <c r="AJS88" s="88"/>
      <c r="AJT88" s="88"/>
      <c r="AJU88" s="88"/>
      <c r="AJV88" s="88"/>
      <c r="AJW88" s="88"/>
      <c r="AJX88" s="88"/>
      <c r="AJY88" s="88"/>
      <c r="AJZ88" s="88"/>
      <c r="AKA88" s="88"/>
      <c r="AKB88" s="88"/>
      <c r="AKC88" s="88"/>
      <c r="AKD88" s="88"/>
      <c r="AKE88" s="88"/>
      <c r="AKF88" s="88"/>
      <c r="AKG88" s="88"/>
      <c r="AKH88" s="88"/>
      <c r="AKI88" s="88"/>
      <c r="AKJ88" s="88"/>
      <c r="AKK88" s="88"/>
      <c r="AKL88" s="88"/>
      <c r="AKM88" s="88"/>
      <c r="AKN88" s="88"/>
      <c r="AKO88" s="88"/>
      <c r="AKP88" s="88"/>
      <c r="AKQ88" s="88"/>
      <c r="AKR88" s="88"/>
      <c r="AKS88" s="88"/>
      <c r="AKT88" s="88"/>
      <c r="AKU88" s="88"/>
      <c r="AKV88" s="88"/>
      <c r="AKW88" s="88"/>
      <c r="AKX88" s="88"/>
      <c r="AKY88" s="88"/>
      <c r="AKZ88" s="88"/>
      <c r="ALA88" s="88"/>
      <c r="ALB88" s="88"/>
      <c r="ALC88" s="88"/>
      <c r="ALD88" s="88"/>
      <c r="ALE88" s="88"/>
      <c r="ALF88" s="88"/>
      <c r="ALG88" s="88"/>
      <c r="ALH88" s="88"/>
      <c r="ALI88" s="88"/>
      <c r="ALJ88" s="88"/>
      <c r="ALK88" s="88"/>
      <c r="ALL88" s="88"/>
      <c r="ALM88" s="88"/>
      <c r="ALN88" s="88"/>
      <c r="ALO88" s="88"/>
      <c r="ALP88" s="88"/>
      <c r="ALQ88" s="88"/>
      <c r="ALR88" s="88"/>
      <c r="ALS88" s="88"/>
      <c r="ALT88" s="88"/>
      <c r="ALU88" s="88"/>
      <c r="ALV88" s="88"/>
      <c r="ALW88" s="88"/>
      <c r="ALX88" s="88"/>
      <c r="ALY88" s="88"/>
    </row>
    <row r="89" spans="1:16380" ht="117.2" customHeight="1" x14ac:dyDescent="0.25">
      <c r="A89" s="69" t="s">
        <v>296</v>
      </c>
      <c r="B89" s="64" t="s">
        <v>297</v>
      </c>
      <c r="C89" s="21" t="s">
        <v>298</v>
      </c>
      <c r="D89" s="64" t="s">
        <v>66</v>
      </c>
      <c r="E89" s="64" t="s">
        <v>19</v>
      </c>
      <c r="F89" s="67" t="s">
        <v>299</v>
      </c>
      <c r="G89" s="50"/>
      <c r="H89" s="71">
        <v>2300</v>
      </c>
      <c r="I89" s="59">
        <f>1707.75+948.75+2846.25+948.75+2277+1897.5+2087.25+2277+2466.75</f>
        <v>17457</v>
      </c>
      <c r="J89" s="88"/>
    </row>
    <row r="90" spans="1:16380" s="89" customFormat="1" ht="57" customHeight="1" x14ac:dyDescent="0.25">
      <c r="A90" s="69" t="s">
        <v>216</v>
      </c>
      <c r="B90" s="64" t="s">
        <v>352</v>
      </c>
      <c r="C90" s="21" t="s">
        <v>353</v>
      </c>
      <c r="D90" s="64"/>
      <c r="E90" s="64" t="s">
        <v>19</v>
      </c>
      <c r="F90" s="67">
        <v>3100</v>
      </c>
      <c r="G90" s="50"/>
      <c r="H90" s="71"/>
      <c r="I90" s="59">
        <v>1500</v>
      </c>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c r="HF90" s="88"/>
      <c r="HG90" s="88"/>
      <c r="HH90" s="88"/>
      <c r="HI90" s="88"/>
      <c r="HJ90" s="88"/>
      <c r="HK90" s="88"/>
      <c r="HL90" s="88"/>
      <c r="HM90" s="88"/>
      <c r="HN90" s="88"/>
      <c r="HO90" s="88"/>
      <c r="HP90" s="88"/>
      <c r="HQ90" s="88"/>
      <c r="HR90" s="88"/>
      <c r="HS90" s="88"/>
      <c r="HT90" s="88"/>
      <c r="HU90" s="88"/>
      <c r="HV90" s="88"/>
      <c r="HW90" s="88"/>
      <c r="HX90" s="88"/>
      <c r="HY90" s="88"/>
      <c r="HZ90" s="88"/>
      <c r="IA90" s="88"/>
      <c r="IB90" s="88"/>
      <c r="IC90" s="88"/>
      <c r="ID90" s="88"/>
      <c r="IE90" s="88"/>
      <c r="IF90" s="88"/>
      <c r="IG90" s="88"/>
      <c r="IH90" s="88"/>
      <c r="II90" s="88"/>
      <c r="IJ90" s="88"/>
      <c r="IK90" s="88"/>
      <c r="IL90" s="88"/>
      <c r="IM90" s="88"/>
      <c r="IN90" s="88"/>
      <c r="IO90" s="88"/>
      <c r="IP90" s="88"/>
      <c r="IQ90" s="88"/>
      <c r="IR90" s="88"/>
      <c r="IS90" s="88"/>
      <c r="IT90" s="88"/>
      <c r="IU90" s="88"/>
      <c r="IV90" s="88"/>
      <c r="IW90" s="88"/>
      <c r="IX90" s="88"/>
      <c r="IY90" s="88"/>
      <c r="IZ90" s="88"/>
      <c r="JA90" s="88"/>
      <c r="JB90" s="88"/>
      <c r="JC90" s="88"/>
      <c r="JD90" s="88"/>
      <c r="JE90" s="88"/>
      <c r="JF90" s="88"/>
      <c r="JG90" s="88"/>
      <c r="JH90" s="88"/>
      <c r="JI90" s="88"/>
      <c r="JJ90" s="88"/>
      <c r="JK90" s="88"/>
      <c r="JL90" s="88"/>
      <c r="JM90" s="88"/>
      <c r="JN90" s="88"/>
      <c r="JO90" s="88"/>
      <c r="JP90" s="88"/>
      <c r="JQ90" s="88"/>
      <c r="JR90" s="88"/>
      <c r="JS90" s="88"/>
      <c r="JT90" s="88"/>
      <c r="JU90" s="88"/>
      <c r="JV90" s="88"/>
      <c r="JW90" s="88"/>
      <c r="JX90" s="88"/>
      <c r="JY90" s="88"/>
      <c r="JZ90" s="88"/>
      <c r="KA90" s="88"/>
      <c r="KB90" s="88"/>
      <c r="KC90" s="88"/>
      <c r="KD90" s="88"/>
      <c r="KE90" s="88"/>
      <c r="KF90" s="88"/>
      <c r="KG90" s="88"/>
      <c r="KH90" s="88"/>
      <c r="KI90" s="88"/>
      <c r="KJ90" s="88"/>
      <c r="KK90" s="88"/>
      <c r="KL90" s="88"/>
      <c r="KM90" s="88"/>
      <c r="KN90" s="88"/>
      <c r="KO90" s="88"/>
      <c r="KP90" s="88"/>
      <c r="KQ90" s="88"/>
      <c r="KR90" s="88"/>
      <c r="KS90" s="88"/>
      <c r="KT90" s="88"/>
      <c r="KU90" s="88"/>
      <c r="KV90" s="88"/>
      <c r="KW90" s="88"/>
      <c r="KX90" s="88"/>
      <c r="KY90" s="88"/>
      <c r="KZ90" s="88"/>
      <c r="LA90" s="88"/>
      <c r="LB90" s="88"/>
      <c r="LC90" s="88"/>
      <c r="LD90" s="88"/>
      <c r="LE90" s="88"/>
      <c r="LF90" s="88"/>
      <c r="LG90" s="88"/>
      <c r="LH90" s="88"/>
      <c r="LI90" s="88"/>
      <c r="LJ90" s="88"/>
      <c r="LK90" s="88"/>
      <c r="LL90" s="88"/>
      <c r="LM90" s="88"/>
      <c r="LN90" s="88"/>
      <c r="LO90" s="88"/>
      <c r="LP90" s="88"/>
      <c r="LQ90" s="88"/>
      <c r="LR90" s="88"/>
      <c r="LS90" s="88"/>
      <c r="LT90" s="88"/>
      <c r="LU90" s="88"/>
      <c r="LV90" s="88"/>
      <c r="LW90" s="88"/>
      <c r="LX90" s="88"/>
      <c r="LY90" s="88"/>
      <c r="LZ90" s="88"/>
      <c r="MA90" s="88"/>
      <c r="MB90" s="88"/>
      <c r="MC90" s="88"/>
      <c r="MD90" s="88"/>
      <c r="ME90" s="88"/>
      <c r="MF90" s="88"/>
      <c r="MG90" s="88"/>
      <c r="MH90" s="88"/>
      <c r="MI90" s="88"/>
      <c r="MJ90" s="88"/>
      <c r="MK90" s="88"/>
      <c r="ML90" s="88"/>
      <c r="MM90" s="88"/>
      <c r="MN90" s="88"/>
      <c r="MO90" s="88"/>
      <c r="MP90" s="88"/>
      <c r="MQ90" s="88"/>
      <c r="MR90" s="88"/>
      <c r="MS90" s="88"/>
      <c r="MT90" s="88"/>
      <c r="MU90" s="88"/>
      <c r="MV90" s="88"/>
      <c r="MW90" s="88"/>
      <c r="MX90" s="88"/>
      <c r="MY90" s="88"/>
      <c r="MZ90" s="88"/>
      <c r="NA90" s="88"/>
      <c r="NB90" s="88"/>
      <c r="NC90" s="88"/>
      <c r="ND90" s="88"/>
      <c r="NE90" s="88"/>
      <c r="NF90" s="88"/>
      <c r="NG90" s="88"/>
      <c r="NH90" s="88"/>
      <c r="NI90" s="88"/>
      <c r="NJ90" s="88"/>
      <c r="NK90" s="88"/>
      <c r="NL90" s="88"/>
      <c r="NM90" s="88"/>
      <c r="NN90" s="88"/>
      <c r="NO90" s="88"/>
      <c r="NP90" s="88"/>
      <c r="NQ90" s="88"/>
      <c r="NR90" s="88"/>
      <c r="NS90" s="88"/>
      <c r="NT90" s="88"/>
      <c r="NU90" s="88"/>
      <c r="NV90" s="88"/>
      <c r="NW90" s="88"/>
      <c r="NX90" s="88"/>
      <c r="NY90" s="88"/>
      <c r="NZ90" s="88"/>
      <c r="OA90" s="88"/>
      <c r="OB90" s="88"/>
      <c r="OC90" s="88"/>
      <c r="OD90" s="88"/>
      <c r="OE90" s="88"/>
      <c r="OF90" s="88"/>
      <c r="OG90" s="88"/>
      <c r="OH90" s="88"/>
      <c r="OI90" s="88"/>
      <c r="OJ90" s="88"/>
      <c r="OK90" s="88"/>
      <c r="OL90" s="88"/>
      <c r="OM90" s="88"/>
      <c r="ON90" s="88"/>
      <c r="OO90" s="88"/>
      <c r="OP90" s="88"/>
      <c r="OQ90" s="88"/>
      <c r="OR90" s="88"/>
      <c r="OS90" s="88"/>
      <c r="OT90" s="88"/>
      <c r="OU90" s="88"/>
      <c r="OV90" s="88"/>
      <c r="OW90" s="88"/>
      <c r="OX90" s="88"/>
      <c r="OY90" s="88"/>
      <c r="OZ90" s="88"/>
      <c r="PA90" s="88"/>
      <c r="PB90" s="88"/>
      <c r="PC90" s="88"/>
      <c r="PD90" s="88"/>
      <c r="PE90" s="88"/>
      <c r="PF90" s="88"/>
      <c r="PG90" s="88"/>
      <c r="PH90" s="88"/>
      <c r="PI90" s="88"/>
      <c r="PJ90" s="88"/>
      <c r="PK90" s="88"/>
      <c r="PL90" s="88"/>
      <c r="PM90" s="88"/>
      <c r="PN90" s="88"/>
      <c r="PO90" s="88"/>
      <c r="PP90" s="88"/>
      <c r="PQ90" s="88"/>
      <c r="PR90" s="88"/>
      <c r="PS90" s="88"/>
      <c r="PT90" s="88"/>
      <c r="PU90" s="88"/>
      <c r="PV90" s="88"/>
      <c r="PW90" s="88"/>
      <c r="PX90" s="88"/>
      <c r="PY90" s="88"/>
      <c r="PZ90" s="88"/>
      <c r="QA90" s="88"/>
      <c r="QB90" s="88"/>
      <c r="QC90" s="88"/>
      <c r="QD90" s="88"/>
      <c r="QE90" s="88"/>
      <c r="QF90" s="88"/>
      <c r="QG90" s="88"/>
      <c r="QH90" s="88"/>
      <c r="QI90" s="88"/>
      <c r="QJ90" s="88"/>
      <c r="QK90" s="88"/>
      <c r="QL90" s="88"/>
      <c r="QM90" s="88"/>
      <c r="QN90" s="88"/>
      <c r="QO90" s="88"/>
      <c r="QP90" s="88"/>
      <c r="QQ90" s="88"/>
      <c r="QR90" s="88"/>
      <c r="QS90" s="88"/>
      <c r="QT90" s="88"/>
      <c r="QU90" s="88"/>
      <c r="QV90" s="88"/>
      <c r="QW90" s="88"/>
      <c r="QX90" s="88"/>
      <c r="QY90" s="88"/>
      <c r="QZ90" s="88"/>
      <c r="RA90" s="88"/>
      <c r="RB90" s="88"/>
      <c r="RC90" s="88"/>
      <c r="RD90" s="88"/>
      <c r="RE90" s="88"/>
      <c r="RF90" s="88"/>
      <c r="RG90" s="88"/>
      <c r="RH90" s="88"/>
      <c r="RI90" s="88"/>
      <c r="RJ90" s="88"/>
      <c r="RK90" s="88"/>
      <c r="RL90" s="88"/>
      <c r="RM90" s="88"/>
      <c r="RN90" s="88"/>
      <c r="RO90" s="88"/>
      <c r="RP90" s="88"/>
      <c r="RQ90" s="88"/>
      <c r="RR90" s="88"/>
      <c r="RS90" s="88"/>
      <c r="RT90" s="88"/>
      <c r="RU90" s="88"/>
      <c r="RV90" s="88"/>
      <c r="RW90" s="88"/>
      <c r="RX90" s="88"/>
      <c r="RY90" s="88"/>
      <c r="RZ90" s="88"/>
      <c r="SA90" s="88"/>
      <c r="SB90" s="88"/>
      <c r="SC90" s="88"/>
      <c r="SD90" s="88"/>
      <c r="SE90" s="88"/>
      <c r="SF90" s="88"/>
      <c r="SG90" s="88"/>
      <c r="SH90" s="88"/>
      <c r="SI90" s="88"/>
      <c r="SJ90" s="88"/>
      <c r="SK90" s="88"/>
      <c r="SL90" s="88"/>
      <c r="SM90" s="88"/>
      <c r="SN90" s="88"/>
      <c r="SO90" s="88"/>
      <c r="SP90" s="88"/>
      <c r="SQ90" s="88"/>
      <c r="SR90" s="88"/>
      <c r="SS90" s="88"/>
      <c r="ST90" s="88"/>
      <c r="SU90" s="88"/>
      <c r="SV90" s="88"/>
      <c r="SW90" s="88"/>
      <c r="SX90" s="88"/>
      <c r="SY90" s="88"/>
      <c r="SZ90" s="88"/>
      <c r="TA90" s="88"/>
      <c r="TB90" s="88"/>
      <c r="TC90" s="88"/>
      <c r="TD90" s="88"/>
      <c r="TE90" s="88"/>
      <c r="TF90" s="88"/>
      <c r="TG90" s="88"/>
      <c r="TH90" s="88"/>
      <c r="TI90" s="88"/>
      <c r="TJ90" s="88"/>
      <c r="TK90" s="88"/>
      <c r="TL90" s="88"/>
      <c r="TM90" s="88"/>
      <c r="TN90" s="88"/>
      <c r="TO90" s="88"/>
      <c r="TP90" s="88"/>
      <c r="TQ90" s="88"/>
      <c r="TR90" s="88"/>
      <c r="TS90" s="88"/>
      <c r="TT90" s="88"/>
      <c r="TU90" s="88"/>
      <c r="TV90" s="88"/>
      <c r="TW90" s="88"/>
      <c r="TX90" s="88"/>
      <c r="TY90" s="88"/>
      <c r="TZ90" s="88"/>
      <c r="UA90" s="88"/>
      <c r="UB90" s="88"/>
      <c r="UC90" s="88"/>
      <c r="UD90" s="88"/>
      <c r="UE90" s="88"/>
      <c r="UF90" s="88"/>
      <c r="UG90" s="88"/>
      <c r="UH90" s="88"/>
      <c r="UI90" s="88"/>
      <c r="UJ90" s="88"/>
      <c r="UK90" s="88"/>
      <c r="UL90" s="88"/>
      <c r="UM90" s="88"/>
      <c r="UN90" s="88"/>
      <c r="UO90" s="88"/>
      <c r="UP90" s="88"/>
      <c r="UQ90" s="88"/>
      <c r="UR90" s="88"/>
      <c r="US90" s="88"/>
      <c r="UT90" s="88"/>
      <c r="UU90" s="88"/>
      <c r="UV90" s="88"/>
      <c r="UW90" s="88"/>
      <c r="UX90" s="88"/>
      <c r="UY90" s="88"/>
      <c r="UZ90" s="88"/>
      <c r="VA90" s="88"/>
      <c r="VB90" s="88"/>
      <c r="VC90" s="88"/>
      <c r="VD90" s="88"/>
      <c r="VE90" s="88"/>
      <c r="VF90" s="88"/>
      <c r="VG90" s="88"/>
      <c r="VH90" s="88"/>
      <c r="VI90" s="88"/>
      <c r="VJ90" s="88"/>
      <c r="VK90" s="88"/>
      <c r="VL90" s="88"/>
      <c r="VM90" s="88"/>
      <c r="VN90" s="88"/>
      <c r="VO90" s="88"/>
      <c r="VP90" s="88"/>
      <c r="VQ90" s="88"/>
      <c r="VR90" s="88"/>
      <c r="VS90" s="88"/>
      <c r="VT90" s="88"/>
      <c r="VU90" s="88"/>
      <c r="VV90" s="88"/>
      <c r="VW90" s="88"/>
      <c r="VX90" s="88"/>
      <c r="VY90" s="88"/>
      <c r="VZ90" s="88"/>
      <c r="WA90" s="88"/>
      <c r="WB90" s="88"/>
      <c r="WC90" s="88"/>
      <c r="WD90" s="88"/>
      <c r="WE90" s="88"/>
      <c r="WF90" s="88"/>
      <c r="WG90" s="88"/>
      <c r="WH90" s="88"/>
      <c r="WI90" s="88"/>
      <c r="WJ90" s="88"/>
      <c r="WK90" s="88"/>
      <c r="WL90" s="88"/>
      <c r="WM90" s="88"/>
      <c r="WN90" s="88"/>
      <c r="WO90" s="88"/>
      <c r="WP90" s="88"/>
      <c r="WQ90" s="88"/>
      <c r="WR90" s="88"/>
      <c r="WS90" s="88"/>
      <c r="WT90" s="88"/>
      <c r="WU90" s="88"/>
      <c r="WV90" s="88"/>
      <c r="WW90" s="88"/>
      <c r="WX90" s="88"/>
      <c r="WY90" s="88"/>
      <c r="WZ90" s="88"/>
      <c r="XA90" s="88"/>
      <c r="XB90" s="88"/>
      <c r="XC90" s="88"/>
      <c r="XD90" s="88"/>
      <c r="XE90" s="88"/>
      <c r="XF90" s="88"/>
      <c r="XG90" s="88"/>
      <c r="XH90" s="88"/>
      <c r="XI90" s="88"/>
      <c r="XJ90" s="88"/>
      <c r="XK90" s="88"/>
      <c r="XL90" s="88"/>
      <c r="XM90" s="88"/>
      <c r="XN90" s="88"/>
      <c r="XO90" s="88"/>
      <c r="XP90" s="88"/>
      <c r="XQ90" s="88"/>
      <c r="XR90" s="88"/>
      <c r="XS90" s="88"/>
      <c r="XT90" s="88"/>
      <c r="XU90" s="88"/>
      <c r="XV90" s="88"/>
      <c r="XW90" s="88"/>
      <c r="XX90" s="88"/>
      <c r="XY90" s="88"/>
      <c r="XZ90" s="88"/>
      <c r="YA90" s="88"/>
      <c r="YB90" s="88"/>
      <c r="YC90" s="88"/>
      <c r="YD90" s="88"/>
      <c r="YE90" s="88"/>
      <c r="YF90" s="88"/>
      <c r="YG90" s="88"/>
      <c r="YH90" s="88"/>
      <c r="YI90" s="88"/>
      <c r="YJ90" s="88"/>
      <c r="YK90" s="88"/>
      <c r="YL90" s="88"/>
      <c r="YM90" s="88"/>
      <c r="YN90" s="88"/>
      <c r="YO90" s="88"/>
      <c r="YP90" s="88"/>
      <c r="YQ90" s="88"/>
      <c r="YR90" s="88"/>
      <c r="YS90" s="88"/>
      <c r="YT90" s="88"/>
      <c r="YU90" s="88"/>
      <c r="YV90" s="88"/>
      <c r="YW90" s="88"/>
      <c r="YX90" s="88"/>
      <c r="YY90" s="88"/>
      <c r="YZ90" s="88"/>
      <c r="ZA90" s="88"/>
      <c r="ZB90" s="88"/>
      <c r="ZC90" s="88"/>
      <c r="ZD90" s="88"/>
      <c r="ZE90" s="88"/>
      <c r="ZF90" s="88"/>
      <c r="ZG90" s="88"/>
      <c r="ZH90" s="88"/>
      <c r="ZI90" s="88"/>
      <c r="ZJ90" s="88"/>
      <c r="ZK90" s="88"/>
      <c r="ZL90" s="88"/>
      <c r="ZM90" s="88"/>
      <c r="ZN90" s="88"/>
      <c r="ZO90" s="88"/>
      <c r="ZP90" s="88"/>
      <c r="ZQ90" s="88"/>
      <c r="ZR90" s="88"/>
      <c r="ZS90" s="88"/>
      <c r="ZT90" s="88"/>
      <c r="ZU90" s="88"/>
      <c r="ZV90" s="88"/>
      <c r="ZW90" s="88"/>
      <c r="ZX90" s="88"/>
      <c r="ZY90" s="88"/>
      <c r="ZZ90" s="88"/>
      <c r="AAA90" s="88"/>
      <c r="AAB90" s="88"/>
      <c r="AAC90" s="88"/>
      <c r="AAD90" s="88"/>
      <c r="AAE90" s="88"/>
      <c r="AAF90" s="88"/>
      <c r="AAG90" s="88"/>
      <c r="AAH90" s="88"/>
      <c r="AAI90" s="88"/>
      <c r="AAJ90" s="88"/>
      <c r="AAK90" s="88"/>
      <c r="AAL90" s="88"/>
      <c r="AAM90" s="88"/>
      <c r="AAN90" s="88"/>
      <c r="AAO90" s="88"/>
      <c r="AAP90" s="88"/>
      <c r="AAQ90" s="88"/>
      <c r="AAR90" s="88"/>
      <c r="AAS90" s="88"/>
      <c r="AAT90" s="88"/>
      <c r="AAU90" s="88"/>
      <c r="AAV90" s="88"/>
      <c r="AAW90" s="88"/>
      <c r="AAX90" s="88"/>
      <c r="AAY90" s="88"/>
      <c r="AAZ90" s="88"/>
      <c r="ABA90" s="88"/>
      <c r="ABB90" s="88"/>
      <c r="ABC90" s="88"/>
      <c r="ABD90" s="88"/>
      <c r="ABE90" s="88"/>
      <c r="ABF90" s="88"/>
      <c r="ABG90" s="88"/>
      <c r="ABH90" s="88"/>
      <c r="ABI90" s="88"/>
      <c r="ABJ90" s="88"/>
      <c r="ABK90" s="88"/>
      <c r="ABL90" s="88"/>
      <c r="ABM90" s="88"/>
      <c r="ABN90" s="88"/>
      <c r="ABO90" s="88"/>
      <c r="ABP90" s="88"/>
      <c r="ABQ90" s="88"/>
      <c r="ABR90" s="88"/>
      <c r="ABS90" s="88"/>
      <c r="ABT90" s="88"/>
      <c r="ABU90" s="88"/>
      <c r="ABV90" s="88"/>
      <c r="ABW90" s="88"/>
      <c r="ABX90" s="88"/>
      <c r="ABY90" s="88"/>
      <c r="ABZ90" s="88"/>
      <c r="ACA90" s="88"/>
      <c r="ACB90" s="88"/>
      <c r="ACC90" s="88"/>
      <c r="ACD90" s="88"/>
      <c r="ACE90" s="88"/>
      <c r="ACF90" s="88"/>
      <c r="ACG90" s="88"/>
      <c r="ACH90" s="88"/>
      <c r="ACI90" s="88"/>
      <c r="ACJ90" s="88"/>
      <c r="ACK90" s="88"/>
      <c r="ACL90" s="88"/>
      <c r="ACM90" s="88"/>
      <c r="ACN90" s="88"/>
      <c r="ACO90" s="88"/>
      <c r="ACP90" s="88"/>
      <c r="ACQ90" s="88"/>
      <c r="ACR90" s="88"/>
      <c r="ACS90" s="88"/>
      <c r="ACT90" s="88"/>
      <c r="ACU90" s="88"/>
      <c r="ACV90" s="88"/>
      <c r="ACW90" s="88"/>
      <c r="ACX90" s="88"/>
      <c r="ACY90" s="88"/>
      <c r="ACZ90" s="88"/>
      <c r="ADA90" s="88"/>
      <c r="ADB90" s="88"/>
      <c r="ADC90" s="88"/>
      <c r="ADD90" s="88"/>
      <c r="ADE90" s="88"/>
      <c r="ADF90" s="88"/>
      <c r="ADG90" s="88"/>
      <c r="ADH90" s="88"/>
      <c r="ADI90" s="88"/>
      <c r="ADJ90" s="88"/>
      <c r="ADK90" s="88"/>
      <c r="ADL90" s="88"/>
      <c r="ADM90" s="88"/>
      <c r="ADN90" s="88"/>
      <c r="ADO90" s="88"/>
      <c r="ADP90" s="88"/>
      <c r="ADQ90" s="88"/>
      <c r="ADR90" s="88"/>
      <c r="ADS90" s="88"/>
      <c r="ADT90" s="88"/>
      <c r="ADU90" s="88"/>
      <c r="ADV90" s="88"/>
      <c r="ADW90" s="88"/>
      <c r="ADX90" s="88"/>
      <c r="ADY90" s="88"/>
      <c r="ADZ90" s="88"/>
      <c r="AEA90" s="88"/>
      <c r="AEB90" s="88"/>
      <c r="AEC90" s="88"/>
      <c r="AED90" s="88"/>
      <c r="AEE90" s="88"/>
      <c r="AEF90" s="88"/>
      <c r="AEG90" s="88"/>
      <c r="AEH90" s="88"/>
      <c r="AEI90" s="88"/>
      <c r="AEJ90" s="88"/>
      <c r="AEK90" s="88"/>
      <c r="AEL90" s="88"/>
      <c r="AEM90" s="88"/>
      <c r="AEN90" s="88"/>
      <c r="AEO90" s="88"/>
      <c r="AEP90" s="88"/>
      <c r="AEQ90" s="88"/>
      <c r="AER90" s="88"/>
      <c r="AES90" s="88"/>
      <c r="AET90" s="88"/>
      <c r="AEU90" s="88"/>
      <c r="AEV90" s="88"/>
      <c r="AEW90" s="88"/>
      <c r="AEX90" s="88"/>
      <c r="AEY90" s="88"/>
      <c r="AEZ90" s="88"/>
      <c r="AFA90" s="88"/>
      <c r="AFB90" s="88"/>
      <c r="AFC90" s="88"/>
      <c r="AFD90" s="88"/>
      <c r="AFE90" s="88"/>
      <c r="AFF90" s="88"/>
      <c r="AFG90" s="88"/>
      <c r="AFH90" s="88"/>
      <c r="AFI90" s="88"/>
      <c r="AFJ90" s="88"/>
      <c r="AFK90" s="88"/>
      <c r="AFL90" s="88"/>
      <c r="AFM90" s="88"/>
      <c r="AFN90" s="88"/>
      <c r="AFO90" s="88"/>
      <c r="AFP90" s="88"/>
      <c r="AFQ90" s="88"/>
      <c r="AFR90" s="88"/>
      <c r="AFS90" s="88"/>
      <c r="AFT90" s="88"/>
      <c r="AFU90" s="88"/>
      <c r="AFV90" s="88"/>
      <c r="AFW90" s="88"/>
      <c r="AFX90" s="88"/>
      <c r="AFY90" s="88"/>
      <c r="AFZ90" s="88"/>
      <c r="AGA90" s="88"/>
      <c r="AGB90" s="88"/>
      <c r="AGC90" s="88"/>
      <c r="AGD90" s="88"/>
      <c r="AGE90" s="88"/>
      <c r="AGF90" s="88"/>
      <c r="AGG90" s="88"/>
      <c r="AGH90" s="88"/>
      <c r="AGI90" s="88"/>
      <c r="AGJ90" s="88"/>
      <c r="AGK90" s="88"/>
      <c r="AGL90" s="88"/>
      <c r="AGM90" s="88"/>
      <c r="AGN90" s="88"/>
      <c r="AGO90" s="88"/>
      <c r="AGP90" s="88"/>
      <c r="AGQ90" s="88"/>
      <c r="AGR90" s="88"/>
      <c r="AGS90" s="88"/>
      <c r="AGT90" s="88"/>
      <c r="AGU90" s="88"/>
      <c r="AGV90" s="88"/>
      <c r="AGW90" s="88"/>
      <c r="AGX90" s="88"/>
      <c r="AGY90" s="88"/>
      <c r="AGZ90" s="88"/>
      <c r="AHA90" s="88"/>
      <c r="AHB90" s="88"/>
      <c r="AHC90" s="88"/>
      <c r="AHD90" s="88"/>
      <c r="AHE90" s="88"/>
      <c r="AHF90" s="88"/>
      <c r="AHG90" s="88"/>
      <c r="AHH90" s="88"/>
      <c r="AHI90" s="88"/>
      <c r="AHJ90" s="88"/>
      <c r="AHK90" s="88"/>
      <c r="AHL90" s="88"/>
      <c r="AHM90" s="88"/>
      <c r="AHN90" s="88"/>
      <c r="AHO90" s="88"/>
      <c r="AHP90" s="88"/>
      <c r="AHQ90" s="88"/>
      <c r="AHR90" s="88"/>
      <c r="AHS90" s="88"/>
      <c r="AHT90" s="88"/>
      <c r="AHU90" s="88"/>
      <c r="AHV90" s="88"/>
      <c r="AHW90" s="88"/>
      <c r="AHX90" s="88"/>
      <c r="AHY90" s="88"/>
      <c r="AHZ90" s="88"/>
      <c r="AIA90" s="88"/>
      <c r="AIB90" s="88"/>
      <c r="AIC90" s="88"/>
      <c r="AID90" s="88"/>
      <c r="AIE90" s="88"/>
      <c r="AIF90" s="88"/>
      <c r="AIG90" s="88"/>
      <c r="AIH90" s="88"/>
      <c r="AII90" s="88"/>
      <c r="AIJ90" s="88"/>
      <c r="AIK90" s="88"/>
      <c r="AIL90" s="88"/>
      <c r="AIM90" s="88"/>
      <c r="AIN90" s="88"/>
      <c r="AIO90" s="88"/>
      <c r="AIP90" s="88"/>
      <c r="AIQ90" s="88"/>
      <c r="AIR90" s="88"/>
      <c r="AIS90" s="88"/>
      <c r="AIT90" s="88"/>
      <c r="AIU90" s="88"/>
      <c r="AIV90" s="88"/>
      <c r="AIW90" s="88"/>
      <c r="AIX90" s="88"/>
      <c r="AIY90" s="88"/>
      <c r="AIZ90" s="88"/>
      <c r="AJA90" s="88"/>
      <c r="AJB90" s="88"/>
      <c r="AJC90" s="88"/>
      <c r="AJD90" s="88"/>
      <c r="AJE90" s="88"/>
      <c r="AJF90" s="88"/>
      <c r="AJG90" s="88"/>
      <c r="AJH90" s="88"/>
      <c r="AJI90" s="88"/>
      <c r="AJJ90" s="88"/>
      <c r="AJK90" s="88"/>
      <c r="AJL90" s="88"/>
      <c r="AJM90" s="88"/>
      <c r="AJN90" s="88"/>
      <c r="AJO90" s="88"/>
      <c r="AJP90" s="88"/>
      <c r="AJQ90" s="88"/>
      <c r="AJR90" s="88"/>
      <c r="AJS90" s="88"/>
      <c r="AJT90" s="88"/>
      <c r="AJU90" s="88"/>
      <c r="AJV90" s="88"/>
      <c r="AJW90" s="88"/>
      <c r="AJX90" s="88"/>
      <c r="AJY90" s="88"/>
      <c r="AJZ90" s="88"/>
      <c r="AKA90" s="88"/>
      <c r="AKB90" s="88"/>
      <c r="AKC90" s="88"/>
      <c r="AKD90" s="88"/>
      <c r="AKE90" s="88"/>
      <c r="AKF90" s="88"/>
      <c r="AKG90" s="88"/>
      <c r="AKH90" s="88"/>
      <c r="AKI90" s="88"/>
      <c r="AKJ90" s="88"/>
      <c r="AKK90" s="88"/>
      <c r="AKL90" s="88"/>
      <c r="AKM90" s="88"/>
      <c r="AKN90" s="88"/>
      <c r="AKO90" s="88"/>
      <c r="AKP90" s="88"/>
      <c r="AKQ90" s="88"/>
      <c r="AKR90" s="88"/>
      <c r="AKS90" s="88"/>
      <c r="AKT90" s="88"/>
      <c r="AKU90" s="88"/>
      <c r="AKV90" s="88"/>
      <c r="AKW90" s="88"/>
      <c r="AKX90" s="88"/>
      <c r="AKY90" s="88"/>
      <c r="AKZ90" s="88"/>
      <c r="ALA90" s="88"/>
      <c r="ALB90" s="88"/>
      <c r="ALC90" s="88"/>
      <c r="ALD90" s="88"/>
      <c r="ALE90" s="88"/>
      <c r="ALF90" s="88"/>
      <c r="ALG90" s="88"/>
      <c r="ALH90" s="88"/>
      <c r="ALI90" s="88"/>
      <c r="ALJ90" s="88"/>
      <c r="ALK90" s="88"/>
      <c r="ALL90" s="88"/>
      <c r="ALM90" s="88"/>
      <c r="ALN90" s="88"/>
      <c r="ALO90" s="88"/>
      <c r="ALP90" s="88"/>
      <c r="ALQ90" s="88"/>
      <c r="ALR90" s="88"/>
      <c r="ALS90" s="88"/>
      <c r="ALT90" s="88"/>
      <c r="ALU90" s="88"/>
      <c r="ALV90" s="88"/>
      <c r="ALW90" s="88"/>
    </row>
    <row r="91" spans="1:16380" ht="220.5" x14ac:dyDescent="0.25">
      <c r="A91" s="69" t="s">
        <v>300</v>
      </c>
      <c r="B91" s="67" t="s">
        <v>301</v>
      </c>
      <c r="C91" s="21" t="s">
        <v>302</v>
      </c>
      <c r="D91" s="67" t="s">
        <v>21</v>
      </c>
      <c r="E91" s="64" t="s">
        <v>19</v>
      </c>
      <c r="F91" s="21" t="s">
        <v>303</v>
      </c>
      <c r="G91" s="50"/>
      <c r="H91" s="59">
        <v>0</v>
      </c>
      <c r="I91" s="59">
        <v>0</v>
      </c>
    </row>
    <row r="92" spans="1:16380" ht="63" x14ac:dyDescent="0.25">
      <c r="A92" s="69" t="s">
        <v>288</v>
      </c>
      <c r="B92" s="67" t="s">
        <v>304</v>
      </c>
      <c r="C92" s="21" t="s">
        <v>305</v>
      </c>
      <c r="D92" s="67" t="s">
        <v>21</v>
      </c>
      <c r="E92" s="64" t="s">
        <v>19</v>
      </c>
      <c r="F92" s="71" t="s">
        <v>306</v>
      </c>
      <c r="G92" s="50"/>
      <c r="H92" s="59"/>
      <c r="I92" s="59">
        <v>2800</v>
      </c>
    </row>
    <row r="93" spans="1:16380" s="89" customFormat="1" ht="47.25" x14ac:dyDescent="0.25">
      <c r="A93" s="69" t="s">
        <v>200</v>
      </c>
      <c r="B93" s="67" t="s">
        <v>337</v>
      </c>
      <c r="C93" s="21" t="s">
        <v>338</v>
      </c>
      <c r="D93" s="67" t="s">
        <v>21</v>
      </c>
      <c r="E93" s="64" t="s">
        <v>19</v>
      </c>
      <c r="F93" s="71">
        <v>15400</v>
      </c>
      <c r="G93" s="50"/>
      <c r="H93" s="59"/>
      <c r="I93" s="59">
        <f>3150+1901+1912+1271</f>
        <v>8234</v>
      </c>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c r="XDQ93"/>
      <c r="XDR93"/>
      <c r="XDS93"/>
      <c r="XDT93"/>
      <c r="XDU93"/>
      <c r="XDV93"/>
      <c r="XDW93"/>
      <c r="XDX93"/>
      <c r="XDY93"/>
      <c r="XDZ93"/>
      <c r="XEA93"/>
      <c r="XEB93"/>
      <c r="XEC93"/>
      <c r="XED93"/>
      <c r="XEE93"/>
      <c r="XEF93"/>
      <c r="XEG93"/>
      <c r="XEH93"/>
      <c r="XEI93"/>
      <c r="XEJ93"/>
      <c r="XEK93"/>
      <c r="XEL93"/>
      <c r="XEM93"/>
      <c r="XEN93"/>
      <c r="XEO93"/>
      <c r="XEP93"/>
      <c r="XEQ93"/>
      <c r="XER93"/>
      <c r="XES93"/>
      <c r="XET93"/>
      <c r="XEU93"/>
      <c r="XEV93"/>
      <c r="XEW93"/>
      <c r="XEX93"/>
      <c r="XEY93"/>
      <c r="XEZ93"/>
    </row>
    <row r="94" spans="1:16380" s="89" customFormat="1" ht="135" x14ac:dyDescent="0.25">
      <c r="A94" s="69" t="s">
        <v>179</v>
      </c>
      <c r="B94" s="67" t="s">
        <v>308</v>
      </c>
      <c r="C94" s="21" t="s">
        <v>307</v>
      </c>
      <c r="D94" s="67" t="s">
        <v>21</v>
      </c>
      <c r="E94" s="64" t="s">
        <v>19</v>
      </c>
      <c r="F94" s="71" t="s">
        <v>309</v>
      </c>
      <c r="G94" s="50"/>
      <c r="H94" s="59"/>
      <c r="I94" s="59">
        <f>5770.14+900+337.5</f>
        <v>7007.64</v>
      </c>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c r="HF94" s="88"/>
      <c r="HG94" s="88"/>
      <c r="HH94" s="88"/>
      <c r="HI94" s="88"/>
      <c r="HJ94" s="88"/>
      <c r="HK94" s="88"/>
      <c r="HL94" s="88"/>
      <c r="HM94" s="88"/>
      <c r="HN94" s="88"/>
      <c r="HO94" s="88"/>
      <c r="HP94" s="88"/>
      <c r="HQ94" s="88"/>
      <c r="HR94" s="88"/>
      <c r="HS94" s="88"/>
      <c r="HT94" s="88"/>
      <c r="HU94" s="88"/>
      <c r="HV94" s="88"/>
      <c r="HW94" s="88"/>
      <c r="HX94" s="88"/>
      <c r="HY94" s="88"/>
      <c r="HZ94" s="88"/>
      <c r="IA94" s="88"/>
      <c r="IB94" s="88"/>
      <c r="IC94" s="88"/>
      <c r="ID94" s="88"/>
      <c r="IE94" s="88"/>
      <c r="IF94" s="88"/>
      <c r="IG94" s="88"/>
      <c r="IH94" s="88"/>
      <c r="II94" s="88"/>
      <c r="IJ94" s="88"/>
      <c r="IK94" s="88"/>
      <c r="IL94" s="88"/>
      <c r="IM94" s="88"/>
      <c r="IN94" s="88"/>
      <c r="IO94" s="88"/>
      <c r="IP94" s="88"/>
      <c r="IQ94" s="88"/>
      <c r="IR94" s="88"/>
      <c r="IS94" s="88"/>
      <c r="IT94" s="88"/>
      <c r="IU94" s="88"/>
      <c r="IV94" s="88"/>
      <c r="IW94" s="88"/>
      <c r="IX94" s="88"/>
      <c r="IY94" s="88"/>
      <c r="IZ94" s="88"/>
      <c r="JA94" s="88"/>
      <c r="JB94" s="88"/>
      <c r="JC94" s="88"/>
      <c r="JD94" s="88"/>
      <c r="JE94" s="88"/>
      <c r="JF94" s="88"/>
      <c r="JG94" s="88"/>
      <c r="JH94" s="88"/>
      <c r="JI94" s="88"/>
      <c r="JJ94" s="88"/>
      <c r="JK94" s="88"/>
      <c r="JL94" s="88"/>
      <c r="JM94" s="88"/>
      <c r="JN94" s="88"/>
      <c r="JO94" s="88"/>
      <c r="JP94" s="88"/>
      <c r="JQ94" s="88"/>
      <c r="JR94" s="88"/>
      <c r="JS94" s="88"/>
      <c r="JT94" s="88"/>
      <c r="JU94" s="88"/>
      <c r="JV94" s="88"/>
      <c r="JW94" s="88"/>
      <c r="JX94" s="88"/>
      <c r="JY94" s="88"/>
      <c r="JZ94" s="88"/>
      <c r="KA94" s="88"/>
      <c r="KB94" s="88"/>
      <c r="KC94" s="88"/>
      <c r="KD94" s="88"/>
      <c r="KE94" s="88"/>
      <c r="KF94" s="88"/>
      <c r="KG94" s="88"/>
      <c r="KH94" s="88"/>
      <c r="KI94" s="88"/>
      <c r="KJ94" s="88"/>
      <c r="KK94" s="88"/>
      <c r="KL94" s="88"/>
      <c r="KM94" s="88"/>
      <c r="KN94" s="88"/>
      <c r="KO94" s="88"/>
      <c r="KP94" s="88"/>
      <c r="KQ94" s="88"/>
      <c r="KR94" s="88"/>
      <c r="KS94" s="88"/>
      <c r="KT94" s="88"/>
      <c r="KU94" s="88"/>
      <c r="KV94" s="88"/>
      <c r="KW94" s="88"/>
      <c r="KX94" s="88"/>
      <c r="KY94" s="88"/>
      <c r="KZ94" s="88"/>
      <c r="LA94" s="88"/>
      <c r="LB94" s="88"/>
      <c r="LC94" s="88"/>
      <c r="LD94" s="88"/>
      <c r="LE94" s="88"/>
      <c r="LF94" s="88"/>
      <c r="LG94" s="88"/>
      <c r="LH94" s="88"/>
      <c r="LI94" s="88"/>
      <c r="LJ94" s="88"/>
      <c r="LK94" s="88"/>
      <c r="LL94" s="88"/>
      <c r="LM94" s="88"/>
      <c r="LN94" s="88"/>
      <c r="LO94" s="88"/>
      <c r="LP94" s="88"/>
      <c r="LQ94" s="88"/>
      <c r="LR94" s="88"/>
      <c r="LS94" s="88"/>
      <c r="LT94" s="88"/>
      <c r="LU94" s="88"/>
      <c r="LV94" s="88"/>
      <c r="LW94" s="88"/>
      <c r="LX94" s="88"/>
      <c r="LY94" s="88"/>
      <c r="LZ94" s="88"/>
      <c r="MA94" s="88"/>
      <c r="MB94" s="88"/>
      <c r="MC94" s="88"/>
      <c r="MD94" s="88"/>
      <c r="ME94" s="88"/>
      <c r="MF94" s="88"/>
      <c r="MG94" s="88"/>
      <c r="MH94" s="88"/>
      <c r="MI94" s="88"/>
      <c r="MJ94" s="88"/>
      <c r="MK94" s="88"/>
      <c r="ML94" s="88"/>
      <c r="MM94" s="88"/>
      <c r="MN94" s="88"/>
      <c r="MO94" s="88"/>
      <c r="MP94" s="88"/>
      <c r="MQ94" s="88"/>
      <c r="MR94" s="88"/>
      <c r="MS94" s="88"/>
      <c r="MT94" s="88"/>
      <c r="MU94" s="88"/>
      <c r="MV94" s="88"/>
      <c r="MW94" s="88"/>
      <c r="MX94" s="88"/>
      <c r="MY94" s="88"/>
      <c r="MZ94" s="88"/>
      <c r="NA94" s="88"/>
      <c r="NB94" s="88"/>
      <c r="NC94" s="88"/>
      <c r="ND94" s="88"/>
      <c r="NE94" s="88"/>
      <c r="NF94" s="88"/>
      <c r="NG94" s="88"/>
      <c r="NH94" s="88"/>
      <c r="NI94" s="88"/>
      <c r="NJ94" s="88"/>
      <c r="NK94" s="88"/>
      <c r="NL94" s="88"/>
      <c r="NM94" s="88"/>
      <c r="NN94" s="88"/>
      <c r="NO94" s="88"/>
      <c r="NP94" s="88"/>
      <c r="NQ94" s="88"/>
      <c r="NR94" s="88"/>
      <c r="NS94" s="88"/>
      <c r="NT94" s="88"/>
      <c r="NU94" s="88"/>
      <c r="NV94" s="88"/>
      <c r="NW94" s="88"/>
      <c r="NX94" s="88"/>
      <c r="NY94" s="88"/>
      <c r="NZ94" s="88"/>
      <c r="OA94" s="88"/>
      <c r="OB94" s="88"/>
      <c r="OC94" s="88"/>
      <c r="OD94" s="88"/>
      <c r="OE94" s="88"/>
      <c r="OF94" s="88"/>
      <c r="OG94" s="88"/>
      <c r="OH94" s="88"/>
      <c r="OI94" s="88"/>
      <c r="OJ94" s="88"/>
      <c r="OK94" s="88"/>
      <c r="OL94" s="88"/>
      <c r="OM94" s="88"/>
      <c r="ON94" s="88"/>
      <c r="OO94" s="88"/>
      <c r="OP94" s="88"/>
      <c r="OQ94" s="88"/>
      <c r="OR94" s="88"/>
      <c r="OS94" s="88"/>
      <c r="OT94" s="88"/>
      <c r="OU94" s="88"/>
      <c r="OV94" s="88"/>
      <c r="OW94" s="88"/>
      <c r="OX94" s="88"/>
      <c r="OY94" s="88"/>
      <c r="OZ94" s="88"/>
      <c r="PA94" s="88"/>
      <c r="PB94" s="88"/>
      <c r="PC94" s="88"/>
      <c r="PD94" s="88"/>
      <c r="PE94" s="88"/>
      <c r="PF94" s="88"/>
      <c r="PG94" s="88"/>
      <c r="PH94" s="88"/>
      <c r="PI94" s="88"/>
      <c r="PJ94" s="88"/>
      <c r="PK94" s="88"/>
      <c r="PL94" s="88"/>
      <c r="PM94" s="88"/>
      <c r="PN94" s="88"/>
      <c r="PO94" s="88"/>
      <c r="PP94" s="88"/>
      <c r="PQ94" s="88"/>
      <c r="PR94" s="88"/>
      <c r="PS94" s="88"/>
      <c r="PT94" s="88"/>
      <c r="PU94" s="88"/>
      <c r="PV94" s="88"/>
      <c r="PW94" s="88"/>
      <c r="PX94" s="88"/>
      <c r="PY94" s="88"/>
      <c r="PZ94" s="88"/>
      <c r="QA94" s="88"/>
      <c r="QB94" s="88"/>
      <c r="QC94" s="88"/>
      <c r="QD94" s="88"/>
      <c r="QE94" s="88"/>
      <c r="QF94" s="88"/>
      <c r="QG94" s="88"/>
      <c r="QH94" s="88"/>
      <c r="QI94" s="88"/>
      <c r="QJ94" s="88"/>
      <c r="QK94" s="88"/>
      <c r="QL94" s="88"/>
      <c r="QM94" s="88"/>
      <c r="QN94" s="88"/>
      <c r="QO94" s="88"/>
      <c r="QP94" s="88"/>
      <c r="QQ94" s="88"/>
      <c r="QR94" s="88"/>
      <c r="QS94" s="88"/>
      <c r="QT94" s="88"/>
      <c r="QU94" s="88"/>
      <c r="QV94" s="88"/>
      <c r="QW94" s="88"/>
      <c r="QX94" s="88"/>
      <c r="QY94" s="88"/>
      <c r="QZ94" s="88"/>
      <c r="RA94" s="88"/>
      <c r="RB94" s="88"/>
      <c r="RC94" s="88"/>
      <c r="RD94" s="88"/>
      <c r="RE94" s="88"/>
      <c r="RF94" s="88"/>
      <c r="RG94" s="88"/>
      <c r="RH94" s="88"/>
      <c r="RI94" s="88"/>
      <c r="RJ94" s="88"/>
      <c r="RK94" s="88"/>
      <c r="RL94" s="88"/>
      <c r="RM94" s="88"/>
      <c r="RN94" s="88"/>
      <c r="RO94" s="88"/>
      <c r="RP94" s="88"/>
      <c r="RQ94" s="88"/>
      <c r="RR94" s="88"/>
      <c r="RS94" s="88"/>
      <c r="RT94" s="88"/>
      <c r="RU94" s="88"/>
      <c r="RV94" s="88"/>
      <c r="RW94" s="88"/>
      <c r="RX94" s="88"/>
      <c r="RY94" s="88"/>
      <c r="RZ94" s="88"/>
      <c r="SA94" s="88"/>
      <c r="SB94" s="88"/>
      <c r="SC94" s="88"/>
      <c r="SD94" s="88"/>
      <c r="SE94" s="88"/>
      <c r="SF94" s="88"/>
      <c r="SG94" s="88"/>
      <c r="SH94" s="88"/>
      <c r="SI94" s="88"/>
      <c r="SJ94" s="88"/>
      <c r="SK94" s="88"/>
      <c r="SL94" s="88"/>
      <c r="SM94" s="88"/>
      <c r="SN94" s="88"/>
      <c r="SO94" s="88"/>
      <c r="SP94" s="88"/>
      <c r="SQ94" s="88"/>
      <c r="SR94" s="88"/>
      <c r="SS94" s="88"/>
      <c r="ST94" s="88"/>
      <c r="SU94" s="88"/>
      <c r="SV94" s="88"/>
      <c r="SW94" s="88"/>
      <c r="SX94" s="88"/>
      <c r="SY94" s="88"/>
      <c r="SZ94" s="88"/>
      <c r="TA94" s="88"/>
      <c r="TB94" s="88"/>
      <c r="TC94" s="88"/>
      <c r="TD94" s="88"/>
      <c r="TE94" s="88"/>
      <c r="TF94" s="88"/>
      <c r="TG94" s="88"/>
      <c r="TH94" s="88"/>
      <c r="TI94" s="88"/>
      <c r="TJ94" s="88"/>
      <c r="TK94" s="88"/>
      <c r="TL94" s="88"/>
      <c r="TM94" s="88"/>
      <c r="TN94" s="88"/>
      <c r="TO94" s="88"/>
      <c r="TP94" s="88"/>
      <c r="TQ94" s="88"/>
      <c r="TR94" s="88"/>
      <c r="TS94" s="88"/>
      <c r="TT94" s="88"/>
      <c r="TU94" s="88"/>
      <c r="TV94" s="88"/>
      <c r="TW94" s="88"/>
      <c r="TX94" s="88"/>
      <c r="TY94" s="88"/>
      <c r="TZ94" s="88"/>
      <c r="UA94" s="88"/>
      <c r="UB94" s="88"/>
      <c r="UC94" s="88"/>
      <c r="UD94" s="88"/>
      <c r="UE94" s="88"/>
      <c r="UF94" s="88"/>
      <c r="UG94" s="88"/>
      <c r="UH94" s="88"/>
      <c r="UI94" s="88"/>
      <c r="UJ94" s="88"/>
      <c r="UK94" s="88"/>
      <c r="UL94" s="88"/>
      <c r="UM94" s="88"/>
      <c r="UN94" s="88"/>
      <c r="UO94" s="88"/>
      <c r="UP94" s="88"/>
      <c r="UQ94" s="88"/>
      <c r="UR94" s="88"/>
      <c r="US94" s="88"/>
      <c r="UT94" s="88"/>
      <c r="UU94" s="88"/>
      <c r="UV94" s="88"/>
      <c r="UW94" s="88"/>
      <c r="UX94" s="88"/>
      <c r="UY94" s="88"/>
      <c r="UZ94" s="88"/>
      <c r="VA94" s="88"/>
      <c r="VB94" s="88"/>
      <c r="VC94" s="88"/>
      <c r="VD94" s="88"/>
      <c r="VE94" s="88"/>
      <c r="VF94" s="88"/>
      <c r="VG94" s="88"/>
      <c r="VH94" s="88"/>
      <c r="VI94" s="88"/>
      <c r="VJ94" s="88"/>
      <c r="VK94" s="88"/>
      <c r="VL94" s="88"/>
      <c r="VM94" s="88"/>
      <c r="VN94" s="88"/>
      <c r="VO94" s="88"/>
      <c r="VP94" s="88"/>
      <c r="VQ94" s="88"/>
      <c r="VR94" s="88"/>
      <c r="VS94" s="88"/>
      <c r="VT94" s="88"/>
      <c r="VU94" s="88"/>
      <c r="VV94" s="88"/>
      <c r="VW94" s="88"/>
      <c r="VX94" s="88"/>
      <c r="VY94" s="88"/>
      <c r="VZ94" s="88"/>
      <c r="WA94" s="88"/>
      <c r="WB94" s="88"/>
      <c r="WC94" s="88"/>
      <c r="WD94" s="88"/>
      <c r="WE94" s="88"/>
      <c r="WF94" s="88"/>
      <c r="WG94" s="88"/>
      <c r="WH94" s="88"/>
      <c r="WI94" s="88"/>
      <c r="WJ94" s="88"/>
      <c r="WK94" s="88"/>
      <c r="WL94" s="88"/>
      <c r="WM94" s="88"/>
      <c r="WN94" s="88"/>
      <c r="WO94" s="88"/>
      <c r="WP94" s="88"/>
      <c r="WQ94" s="88"/>
      <c r="WR94" s="88"/>
      <c r="WS94" s="88"/>
      <c r="WT94" s="88"/>
      <c r="WU94" s="88"/>
      <c r="WV94" s="88"/>
      <c r="WW94" s="88"/>
      <c r="WX94" s="88"/>
      <c r="WY94" s="88"/>
      <c r="WZ94" s="88"/>
      <c r="XA94" s="88"/>
      <c r="XB94" s="88"/>
      <c r="XC94" s="88"/>
      <c r="XD94" s="88"/>
      <c r="XE94" s="88"/>
      <c r="XF94" s="88"/>
      <c r="XG94" s="88"/>
      <c r="XH94" s="88"/>
      <c r="XI94" s="88"/>
      <c r="XJ94" s="88"/>
      <c r="XK94" s="88"/>
      <c r="XL94" s="88"/>
      <c r="XM94" s="88"/>
      <c r="XN94" s="88"/>
      <c r="XO94" s="88"/>
      <c r="XP94" s="88"/>
      <c r="XQ94" s="88"/>
      <c r="XR94" s="88"/>
      <c r="XS94" s="88"/>
      <c r="XT94" s="88"/>
      <c r="XU94" s="88"/>
      <c r="XV94" s="88"/>
      <c r="XW94" s="88"/>
      <c r="XX94" s="88"/>
      <c r="XY94" s="88"/>
      <c r="XZ94" s="88"/>
      <c r="YA94" s="88"/>
      <c r="YB94" s="88"/>
      <c r="YC94" s="88"/>
      <c r="YD94" s="88"/>
      <c r="YE94" s="88"/>
      <c r="YF94" s="88"/>
      <c r="YG94" s="88"/>
      <c r="YH94" s="88"/>
      <c r="YI94" s="88"/>
      <c r="YJ94" s="88"/>
      <c r="YK94" s="88"/>
      <c r="YL94" s="88"/>
      <c r="YM94" s="88"/>
      <c r="YN94" s="88"/>
      <c r="YO94" s="88"/>
      <c r="YP94" s="88"/>
      <c r="YQ94" s="88"/>
      <c r="YR94" s="88"/>
      <c r="YS94" s="88"/>
      <c r="YT94" s="88"/>
      <c r="YU94" s="88"/>
      <c r="YV94" s="88"/>
      <c r="YW94" s="88"/>
      <c r="YX94" s="88"/>
      <c r="YY94" s="88"/>
      <c r="YZ94" s="88"/>
      <c r="ZA94" s="88"/>
      <c r="ZB94" s="88"/>
      <c r="ZC94" s="88"/>
      <c r="ZD94" s="88"/>
      <c r="ZE94" s="88"/>
      <c r="ZF94" s="88"/>
      <c r="ZG94" s="88"/>
      <c r="ZH94" s="88"/>
      <c r="ZI94" s="88"/>
      <c r="ZJ94" s="88"/>
      <c r="ZK94" s="88"/>
      <c r="ZL94" s="88"/>
      <c r="ZM94" s="88"/>
      <c r="ZN94" s="88"/>
      <c r="ZO94" s="88"/>
      <c r="ZP94" s="88"/>
      <c r="ZQ94" s="88"/>
      <c r="ZR94" s="88"/>
      <c r="ZS94" s="88"/>
      <c r="ZT94" s="88"/>
      <c r="ZU94" s="88"/>
      <c r="ZV94" s="88"/>
      <c r="ZW94" s="88"/>
      <c r="ZX94" s="88"/>
      <c r="ZY94" s="88"/>
      <c r="ZZ94" s="88"/>
      <c r="AAA94" s="88"/>
      <c r="AAB94" s="88"/>
      <c r="AAC94" s="88"/>
      <c r="AAD94" s="88"/>
      <c r="AAE94" s="88"/>
      <c r="AAF94" s="88"/>
      <c r="AAG94" s="88"/>
      <c r="AAH94" s="88"/>
      <c r="AAI94" s="88"/>
      <c r="AAJ94" s="88"/>
      <c r="AAK94" s="88"/>
      <c r="AAL94" s="88"/>
      <c r="AAM94" s="88"/>
      <c r="AAN94" s="88"/>
      <c r="AAO94" s="88"/>
      <c r="AAP94" s="88"/>
      <c r="AAQ94" s="88"/>
      <c r="AAR94" s="88"/>
      <c r="AAS94" s="88"/>
      <c r="AAT94" s="88"/>
      <c r="AAU94" s="88"/>
      <c r="AAV94" s="88"/>
      <c r="AAW94" s="88"/>
      <c r="AAX94" s="88"/>
      <c r="AAY94" s="88"/>
      <c r="AAZ94" s="88"/>
      <c r="ABA94" s="88"/>
      <c r="ABB94" s="88"/>
      <c r="ABC94" s="88"/>
      <c r="ABD94" s="88"/>
      <c r="ABE94" s="88"/>
      <c r="ABF94" s="88"/>
      <c r="ABG94" s="88"/>
      <c r="ABH94" s="88"/>
      <c r="ABI94" s="88"/>
      <c r="ABJ94" s="88"/>
      <c r="ABK94" s="88"/>
      <c r="ABL94" s="88"/>
      <c r="ABM94" s="88"/>
      <c r="ABN94" s="88"/>
      <c r="ABO94" s="88"/>
      <c r="ABP94" s="88"/>
      <c r="ABQ94" s="88"/>
      <c r="ABR94" s="88"/>
      <c r="ABS94" s="88"/>
      <c r="ABT94" s="88"/>
      <c r="ABU94" s="88"/>
      <c r="ABV94" s="88"/>
      <c r="ABW94" s="88"/>
      <c r="ABX94" s="88"/>
      <c r="ABY94" s="88"/>
      <c r="ABZ94" s="88"/>
      <c r="ACA94" s="88"/>
      <c r="ACB94" s="88"/>
      <c r="ACC94" s="88"/>
      <c r="ACD94" s="88"/>
      <c r="ACE94" s="88"/>
      <c r="ACF94" s="88"/>
      <c r="ACG94" s="88"/>
      <c r="ACH94" s="88"/>
      <c r="ACI94" s="88"/>
      <c r="ACJ94" s="88"/>
      <c r="ACK94" s="88"/>
      <c r="ACL94" s="88"/>
      <c r="ACM94" s="88"/>
      <c r="ACN94" s="88"/>
      <c r="ACO94" s="88"/>
      <c r="ACP94" s="88"/>
      <c r="ACQ94" s="88"/>
      <c r="ACR94" s="88"/>
      <c r="ACS94" s="88"/>
      <c r="ACT94" s="88"/>
      <c r="ACU94" s="88"/>
      <c r="ACV94" s="88"/>
      <c r="ACW94" s="88"/>
      <c r="ACX94" s="88"/>
      <c r="ACY94" s="88"/>
      <c r="ACZ94" s="88"/>
      <c r="ADA94" s="88"/>
      <c r="ADB94" s="88"/>
      <c r="ADC94" s="88"/>
      <c r="ADD94" s="88"/>
      <c r="ADE94" s="88"/>
      <c r="ADF94" s="88"/>
      <c r="ADG94" s="88"/>
      <c r="ADH94" s="88"/>
      <c r="ADI94" s="88"/>
      <c r="ADJ94" s="88"/>
      <c r="ADK94" s="88"/>
      <c r="ADL94" s="88"/>
      <c r="ADM94" s="88"/>
      <c r="ADN94" s="88"/>
      <c r="ADO94" s="88"/>
      <c r="ADP94" s="88"/>
      <c r="ADQ94" s="88"/>
      <c r="ADR94" s="88"/>
      <c r="ADS94" s="88"/>
      <c r="ADT94" s="88"/>
      <c r="ADU94" s="88"/>
      <c r="ADV94" s="88"/>
      <c r="ADW94" s="88"/>
      <c r="ADX94" s="88"/>
      <c r="ADY94" s="88"/>
      <c r="ADZ94" s="88"/>
      <c r="AEA94" s="88"/>
      <c r="AEB94" s="88"/>
      <c r="AEC94" s="88"/>
      <c r="AED94" s="88"/>
      <c r="AEE94" s="88"/>
      <c r="AEF94" s="88"/>
      <c r="AEG94" s="88"/>
      <c r="AEH94" s="88"/>
      <c r="AEI94" s="88"/>
      <c r="AEJ94" s="88"/>
      <c r="AEK94" s="88"/>
      <c r="AEL94" s="88"/>
      <c r="AEM94" s="88"/>
      <c r="AEN94" s="88"/>
      <c r="AEO94" s="88"/>
      <c r="AEP94" s="88"/>
      <c r="AEQ94" s="88"/>
      <c r="AER94" s="88"/>
      <c r="AES94" s="88"/>
      <c r="AET94" s="88"/>
      <c r="AEU94" s="88"/>
      <c r="AEV94" s="88"/>
      <c r="AEW94" s="88"/>
      <c r="AEX94" s="88"/>
      <c r="AEY94" s="88"/>
      <c r="AEZ94" s="88"/>
      <c r="AFA94" s="88"/>
      <c r="AFB94" s="88"/>
      <c r="AFC94" s="88"/>
      <c r="AFD94" s="88"/>
      <c r="AFE94" s="88"/>
      <c r="AFF94" s="88"/>
      <c r="AFG94" s="88"/>
      <c r="AFH94" s="88"/>
      <c r="AFI94" s="88"/>
      <c r="AFJ94" s="88"/>
      <c r="AFK94" s="88"/>
      <c r="AFL94" s="88"/>
      <c r="AFM94" s="88"/>
      <c r="AFN94" s="88"/>
      <c r="AFO94" s="88"/>
      <c r="AFP94" s="88"/>
      <c r="AFQ94" s="88"/>
      <c r="AFR94" s="88"/>
      <c r="AFS94" s="88"/>
      <c r="AFT94" s="88"/>
      <c r="AFU94" s="88"/>
      <c r="AFV94" s="88"/>
      <c r="AFW94" s="88"/>
      <c r="AFX94" s="88"/>
      <c r="AFY94" s="88"/>
      <c r="AFZ94" s="88"/>
      <c r="AGA94" s="88"/>
      <c r="AGB94" s="88"/>
      <c r="AGC94" s="88"/>
      <c r="AGD94" s="88"/>
      <c r="AGE94" s="88"/>
      <c r="AGF94" s="88"/>
      <c r="AGG94" s="88"/>
      <c r="AGH94" s="88"/>
      <c r="AGI94" s="88"/>
      <c r="AGJ94" s="88"/>
      <c r="AGK94" s="88"/>
      <c r="AGL94" s="88"/>
      <c r="AGM94" s="88"/>
      <c r="AGN94" s="88"/>
      <c r="AGO94" s="88"/>
      <c r="AGP94" s="88"/>
      <c r="AGQ94" s="88"/>
      <c r="AGR94" s="88"/>
      <c r="AGS94" s="88"/>
      <c r="AGT94" s="88"/>
      <c r="AGU94" s="88"/>
      <c r="AGV94" s="88"/>
      <c r="AGW94" s="88"/>
      <c r="AGX94" s="88"/>
      <c r="AGY94" s="88"/>
      <c r="AGZ94" s="88"/>
      <c r="AHA94" s="88"/>
      <c r="AHB94" s="88"/>
      <c r="AHC94" s="88"/>
      <c r="AHD94" s="88"/>
      <c r="AHE94" s="88"/>
      <c r="AHF94" s="88"/>
      <c r="AHG94" s="88"/>
      <c r="AHH94" s="88"/>
      <c r="AHI94" s="88"/>
      <c r="AHJ94" s="88"/>
      <c r="AHK94" s="88"/>
      <c r="AHL94" s="88"/>
      <c r="AHM94" s="88"/>
      <c r="AHN94" s="88"/>
      <c r="AHO94" s="88"/>
      <c r="AHP94" s="88"/>
      <c r="AHQ94" s="88"/>
      <c r="AHR94" s="88"/>
      <c r="AHS94" s="88"/>
      <c r="AHT94" s="88"/>
      <c r="AHU94" s="88"/>
      <c r="AHV94" s="88"/>
      <c r="AHW94" s="88"/>
      <c r="AHX94" s="88"/>
      <c r="AHY94" s="88"/>
      <c r="AHZ94" s="88"/>
      <c r="AIA94" s="88"/>
      <c r="AIB94" s="88"/>
      <c r="AIC94" s="88"/>
      <c r="AID94" s="88"/>
      <c r="AIE94" s="88"/>
      <c r="AIF94" s="88"/>
      <c r="AIG94" s="88"/>
      <c r="AIH94" s="88"/>
      <c r="AII94" s="88"/>
      <c r="AIJ94" s="88"/>
      <c r="AIK94" s="88"/>
      <c r="AIL94" s="88"/>
      <c r="AIM94" s="88"/>
      <c r="AIN94" s="88"/>
      <c r="AIO94" s="88"/>
      <c r="AIP94" s="88"/>
      <c r="AIQ94" s="88"/>
      <c r="AIR94" s="88"/>
      <c r="AIS94" s="88"/>
      <c r="AIT94" s="88"/>
      <c r="AIU94" s="88"/>
      <c r="AIV94" s="88"/>
      <c r="AIW94" s="88"/>
      <c r="AIX94" s="88"/>
      <c r="AIY94" s="88"/>
      <c r="AIZ94" s="88"/>
      <c r="AJA94" s="88"/>
      <c r="AJB94" s="88"/>
      <c r="AJC94" s="88"/>
      <c r="AJD94" s="88"/>
      <c r="AJE94" s="88"/>
      <c r="AJF94" s="88"/>
      <c r="AJG94" s="88"/>
      <c r="AJH94" s="88"/>
      <c r="AJI94" s="88"/>
      <c r="AJJ94" s="88"/>
      <c r="AJK94" s="88"/>
      <c r="AJL94" s="88"/>
      <c r="AJM94" s="88"/>
      <c r="AJN94" s="88"/>
      <c r="AJO94" s="88"/>
      <c r="AJP94" s="88"/>
      <c r="AJQ94" s="88"/>
      <c r="AJR94" s="88"/>
      <c r="AJS94" s="88"/>
      <c r="AJT94" s="88"/>
      <c r="AJU94" s="88"/>
      <c r="AJV94" s="88"/>
      <c r="AJW94" s="88"/>
      <c r="AJX94" s="88"/>
      <c r="AJY94" s="88"/>
      <c r="AJZ94" s="88"/>
      <c r="AKA94" s="88"/>
      <c r="AKB94" s="88"/>
      <c r="AKC94" s="88"/>
      <c r="AKD94" s="88"/>
      <c r="AKE94" s="88"/>
      <c r="AKF94" s="88"/>
      <c r="AKG94" s="88"/>
      <c r="AKH94" s="88"/>
      <c r="AKI94" s="88"/>
      <c r="AKJ94" s="88"/>
      <c r="AKK94" s="88"/>
      <c r="AKL94" s="88"/>
      <c r="AKM94" s="88"/>
      <c r="AKN94" s="88"/>
      <c r="AKO94" s="88"/>
      <c r="AKP94" s="88"/>
      <c r="AKQ94" s="88"/>
      <c r="AKR94" s="88"/>
      <c r="AKS94" s="88"/>
      <c r="AKT94" s="88"/>
      <c r="AKU94" s="88"/>
      <c r="AKV94" s="88"/>
      <c r="AKW94" s="88"/>
      <c r="AKX94" s="88"/>
      <c r="AKY94" s="88"/>
      <c r="AKZ94" s="88"/>
      <c r="ALA94" s="88"/>
      <c r="ALB94" s="88"/>
      <c r="ALC94" s="88"/>
      <c r="ALD94" s="88"/>
      <c r="ALE94" s="88"/>
      <c r="ALF94" s="88"/>
      <c r="ALG94" s="88"/>
      <c r="ALH94" s="88"/>
      <c r="ALI94" s="88"/>
      <c r="ALJ94" s="88"/>
      <c r="ALK94" s="88"/>
      <c r="ALL94" s="88"/>
      <c r="ALM94" s="88"/>
      <c r="ALN94" s="88"/>
      <c r="ALO94" s="88"/>
      <c r="ALP94" s="88"/>
      <c r="ALQ94" s="88"/>
      <c r="ALR94" s="88"/>
      <c r="ALS94" s="88"/>
      <c r="ALT94" s="88"/>
      <c r="ALU94" s="88"/>
      <c r="ALV94" s="88"/>
      <c r="ALW94" s="88"/>
      <c r="ALX94" s="88"/>
      <c r="ALY94" s="88"/>
    </row>
    <row r="95" spans="1:16380" ht="120" x14ac:dyDescent="0.25">
      <c r="A95" s="95" t="s">
        <v>314</v>
      </c>
      <c r="B95" s="95" t="s">
        <v>311</v>
      </c>
      <c r="C95" s="95" t="s">
        <v>310</v>
      </c>
      <c r="D95" s="95" t="s">
        <v>312</v>
      </c>
      <c r="E95" s="95" t="s">
        <v>19</v>
      </c>
      <c r="F95" s="95" t="s">
        <v>313</v>
      </c>
      <c r="G95" s="24"/>
      <c r="H95" s="95"/>
      <c r="I95" s="59" t="s">
        <v>369</v>
      </c>
    </row>
    <row r="96" spans="1:16380" ht="132" customHeight="1" x14ac:dyDescent="0.25">
      <c r="A96" s="63" t="s">
        <v>272</v>
      </c>
      <c r="B96" s="64" t="s">
        <v>315</v>
      </c>
      <c r="C96" s="63" t="s">
        <v>316</v>
      </c>
      <c r="D96" s="64" t="s">
        <v>317</v>
      </c>
      <c r="E96" s="64" t="s">
        <v>19</v>
      </c>
      <c r="F96" s="94" t="s">
        <v>318</v>
      </c>
      <c r="G96" s="50"/>
      <c r="H96" s="81"/>
      <c r="I96" s="59">
        <v>0</v>
      </c>
    </row>
    <row r="97" spans="1:1013" ht="120" x14ac:dyDescent="0.25">
      <c r="A97" s="69" t="s">
        <v>288</v>
      </c>
      <c r="B97" s="67" t="s">
        <v>339</v>
      </c>
      <c r="C97" s="21" t="s">
        <v>340</v>
      </c>
      <c r="D97" s="67" t="s">
        <v>341</v>
      </c>
      <c r="E97" s="64" t="s">
        <v>19</v>
      </c>
      <c r="F97" s="71" t="s">
        <v>342</v>
      </c>
      <c r="G97" s="50"/>
      <c r="H97" s="59"/>
      <c r="I97" s="59">
        <f>2350</f>
        <v>2350</v>
      </c>
    </row>
    <row r="98" spans="1:1013" ht="165" x14ac:dyDescent="0.25">
      <c r="A98" s="69" t="s">
        <v>345</v>
      </c>
      <c r="B98" s="67" t="s">
        <v>343</v>
      </c>
      <c r="C98" s="21" t="s">
        <v>344</v>
      </c>
      <c r="D98" s="67"/>
      <c r="E98" s="64" t="s">
        <v>19</v>
      </c>
      <c r="F98" s="71" t="s">
        <v>346</v>
      </c>
      <c r="G98" s="50"/>
      <c r="H98" s="50"/>
      <c r="I98" s="59">
        <v>0</v>
      </c>
    </row>
    <row r="99" spans="1:1013" s="89" customFormat="1" ht="123.4" customHeight="1" x14ac:dyDescent="0.25">
      <c r="A99" s="69" t="s">
        <v>205</v>
      </c>
      <c r="B99" s="67" t="s">
        <v>354</v>
      </c>
      <c r="C99" s="21" t="s">
        <v>355</v>
      </c>
      <c r="D99" s="67" t="s">
        <v>21</v>
      </c>
      <c r="E99" s="64" t="s">
        <v>19</v>
      </c>
      <c r="F99" s="71" t="s">
        <v>356</v>
      </c>
      <c r="G99" s="50"/>
      <c r="H99" s="50"/>
      <c r="I99" s="59">
        <f>2304+5917.94+1152+2880+2851.58+2016</f>
        <v>17121.519999999997</v>
      </c>
      <c r="J99" s="3"/>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88"/>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88"/>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88"/>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88"/>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88"/>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88"/>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c r="SF99" s="88"/>
      <c r="SG99" s="88"/>
      <c r="SH99" s="88"/>
      <c r="SI99" s="88"/>
      <c r="SJ99" s="88"/>
      <c r="SK99" s="88"/>
      <c r="SL99" s="88"/>
      <c r="SM99" s="88"/>
      <c r="SN99" s="88"/>
      <c r="SO99" s="88"/>
      <c r="SP99" s="88"/>
      <c r="SQ99" s="88"/>
      <c r="SR99" s="88"/>
      <c r="SS99" s="88"/>
      <c r="ST99" s="88"/>
      <c r="SU99" s="88"/>
      <c r="SV99" s="88"/>
      <c r="SW99" s="88"/>
      <c r="SX99" s="88"/>
      <c r="SY99" s="88"/>
      <c r="SZ99" s="88"/>
      <c r="TA99" s="88"/>
      <c r="TB99" s="88"/>
      <c r="TC99" s="88"/>
      <c r="TD99" s="88"/>
      <c r="TE99" s="88"/>
      <c r="TF99" s="88"/>
      <c r="TG99" s="88"/>
      <c r="TH99" s="88"/>
      <c r="TI99" s="88"/>
      <c r="TJ99" s="88"/>
      <c r="TK99" s="88"/>
      <c r="TL99" s="88"/>
      <c r="TM99" s="88"/>
      <c r="TN99" s="88"/>
      <c r="TO99" s="88"/>
      <c r="TP99" s="88"/>
      <c r="TQ99" s="88"/>
      <c r="TR99" s="88"/>
      <c r="TS99" s="88"/>
      <c r="TT99" s="88"/>
      <c r="TU99" s="88"/>
      <c r="TV99" s="88"/>
      <c r="TW99" s="88"/>
      <c r="TX99" s="88"/>
      <c r="TY99" s="88"/>
      <c r="TZ99" s="88"/>
      <c r="UA99" s="88"/>
      <c r="UB99" s="88"/>
      <c r="UC99" s="88"/>
      <c r="UD99" s="88"/>
      <c r="UE99" s="88"/>
      <c r="UF99" s="88"/>
      <c r="UG99" s="88"/>
      <c r="UH99" s="88"/>
      <c r="UI99" s="88"/>
      <c r="UJ99" s="88"/>
      <c r="UK99" s="88"/>
      <c r="UL99" s="88"/>
      <c r="UM99" s="88"/>
      <c r="UN99" s="88"/>
      <c r="UO99" s="88"/>
      <c r="UP99" s="88"/>
      <c r="UQ99" s="88"/>
      <c r="UR99" s="88"/>
      <c r="US99" s="88"/>
      <c r="UT99" s="88"/>
      <c r="UU99" s="88"/>
      <c r="UV99" s="88"/>
      <c r="UW99" s="88"/>
      <c r="UX99" s="88"/>
      <c r="UY99" s="88"/>
      <c r="UZ99" s="88"/>
      <c r="VA99" s="88"/>
      <c r="VB99" s="88"/>
      <c r="VC99" s="88"/>
      <c r="VD99" s="88"/>
      <c r="VE99" s="88"/>
      <c r="VF99" s="88"/>
      <c r="VG99" s="88"/>
      <c r="VH99" s="88"/>
      <c r="VI99" s="88"/>
      <c r="VJ99" s="88"/>
      <c r="VK99" s="88"/>
      <c r="VL99" s="88"/>
      <c r="VM99" s="88"/>
      <c r="VN99" s="88"/>
      <c r="VO99" s="88"/>
      <c r="VP99" s="88"/>
      <c r="VQ99" s="88"/>
      <c r="VR99" s="88"/>
      <c r="VS99" s="88"/>
      <c r="VT99" s="88"/>
      <c r="VU99" s="88"/>
      <c r="VV99" s="88"/>
      <c r="VW99" s="88"/>
      <c r="VX99" s="88"/>
      <c r="VY99" s="88"/>
      <c r="VZ99" s="88"/>
      <c r="WA99" s="88"/>
      <c r="WB99" s="88"/>
      <c r="WC99" s="88"/>
      <c r="WD99" s="88"/>
      <c r="WE99" s="88"/>
      <c r="WF99" s="88"/>
      <c r="WG99" s="88"/>
      <c r="WH99" s="88"/>
      <c r="WI99" s="88"/>
      <c r="WJ99" s="88"/>
      <c r="WK99" s="88"/>
      <c r="WL99" s="88"/>
      <c r="WM99" s="88"/>
      <c r="WN99" s="88"/>
      <c r="WO99" s="88"/>
      <c r="WP99" s="88"/>
      <c r="WQ99" s="88"/>
      <c r="WR99" s="88"/>
      <c r="WS99" s="88"/>
      <c r="WT99" s="88"/>
      <c r="WU99" s="88"/>
      <c r="WV99" s="88"/>
      <c r="WW99" s="88"/>
      <c r="WX99" s="88"/>
      <c r="WY99" s="88"/>
      <c r="WZ99" s="88"/>
      <c r="XA99" s="88"/>
      <c r="XB99" s="88"/>
      <c r="XC99" s="88"/>
      <c r="XD99" s="88"/>
      <c r="XE99" s="88"/>
      <c r="XF99" s="88"/>
      <c r="XG99" s="88"/>
      <c r="XH99" s="88"/>
      <c r="XI99" s="88"/>
      <c r="XJ99" s="88"/>
      <c r="XK99" s="88"/>
      <c r="XL99" s="88"/>
      <c r="XM99" s="88"/>
      <c r="XN99" s="88"/>
      <c r="XO99" s="88"/>
      <c r="XP99" s="88"/>
      <c r="XQ99" s="88"/>
      <c r="XR99" s="88"/>
      <c r="XS99" s="88"/>
      <c r="XT99" s="88"/>
      <c r="XU99" s="88"/>
      <c r="XV99" s="88"/>
      <c r="XW99" s="88"/>
      <c r="XX99" s="88"/>
      <c r="XY99" s="88"/>
      <c r="XZ99" s="88"/>
      <c r="YA99" s="88"/>
      <c r="YB99" s="88"/>
      <c r="YC99" s="88"/>
      <c r="YD99" s="88"/>
      <c r="YE99" s="88"/>
      <c r="YF99" s="88"/>
      <c r="YG99" s="88"/>
      <c r="YH99" s="88"/>
      <c r="YI99" s="88"/>
      <c r="YJ99" s="88"/>
      <c r="YK99" s="88"/>
      <c r="YL99" s="88"/>
      <c r="YM99" s="88"/>
      <c r="YN99" s="88"/>
      <c r="YO99" s="88"/>
      <c r="YP99" s="88"/>
      <c r="YQ99" s="88"/>
      <c r="YR99" s="88"/>
      <c r="YS99" s="88"/>
      <c r="YT99" s="88"/>
      <c r="YU99" s="88"/>
      <c r="YV99" s="88"/>
      <c r="YW99" s="88"/>
      <c r="YX99" s="88"/>
      <c r="YY99" s="88"/>
      <c r="YZ99" s="88"/>
      <c r="ZA99" s="88"/>
      <c r="ZB99" s="88"/>
      <c r="ZC99" s="88"/>
      <c r="ZD99" s="88"/>
      <c r="ZE99" s="88"/>
      <c r="ZF99" s="88"/>
      <c r="ZG99" s="88"/>
      <c r="ZH99" s="88"/>
      <c r="ZI99" s="88"/>
      <c r="ZJ99" s="88"/>
      <c r="ZK99" s="88"/>
      <c r="ZL99" s="88"/>
      <c r="ZM99" s="88"/>
      <c r="ZN99" s="88"/>
      <c r="ZO99" s="88"/>
      <c r="ZP99" s="88"/>
      <c r="ZQ99" s="88"/>
      <c r="ZR99" s="88"/>
      <c r="ZS99" s="88"/>
      <c r="ZT99" s="88"/>
      <c r="ZU99" s="88"/>
      <c r="ZV99" s="88"/>
      <c r="ZW99" s="88"/>
      <c r="ZX99" s="88"/>
      <c r="ZY99" s="88"/>
      <c r="ZZ99" s="88"/>
      <c r="AAA99" s="88"/>
      <c r="AAB99" s="88"/>
      <c r="AAC99" s="88"/>
      <c r="AAD99" s="88"/>
      <c r="AAE99" s="88"/>
      <c r="AAF99" s="88"/>
      <c r="AAG99" s="88"/>
      <c r="AAH99" s="88"/>
      <c r="AAI99" s="88"/>
      <c r="AAJ99" s="88"/>
      <c r="AAK99" s="88"/>
      <c r="AAL99" s="88"/>
      <c r="AAM99" s="88"/>
      <c r="AAN99" s="88"/>
      <c r="AAO99" s="88"/>
      <c r="AAP99" s="88"/>
      <c r="AAQ99" s="88"/>
      <c r="AAR99" s="88"/>
      <c r="AAS99" s="88"/>
      <c r="AAT99" s="88"/>
      <c r="AAU99" s="88"/>
      <c r="AAV99" s="88"/>
      <c r="AAW99" s="88"/>
      <c r="AAX99" s="88"/>
      <c r="AAY99" s="88"/>
      <c r="AAZ99" s="88"/>
      <c r="ABA99" s="88"/>
      <c r="ABB99" s="88"/>
      <c r="ABC99" s="88"/>
      <c r="ABD99" s="88"/>
      <c r="ABE99" s="88"/>
      <c r="ABF99" s="88"/>
      <c r="ABG99" s="88"/>
      <c r="ABH99" s="88"/>
      <c r="ABI99" s="88"/>
      <c r="ABJ99" s="88"/>
      <c r="ABK99" s="88"/>
      <c r="ABL99" s="88"/>
      <c r="ABM99" s="88"/>
      <c r="ABN99" s="88"/>
      <c r="ABO99" s="88"/>
      <c r="ABP99" s="88"/>
      <c r="ABQ99" s="88"/>
      <c r="ABR99" s="88"/>
      <c r="ABS99" s="88"/>
      <c r="ABT99" s="88"/>
      <c r="ABU99" s="88"/>
      <c r="ABV99" s="88"/>
      <c r="ABW99" s="88"/>
      <c r="ABX99" s="88"/>
      <c r="ABY99" s="88"/>
      <c r="ABZ99" s="88"/>
      <c r="ACA99" s="88"/>
      <c r="ACB99" s="88"/>
      <c r="ACC99" s="88"/>
      <c r="ACD99" s="88"/>
      <c r="ACE99" s="88"/>
      <c r="ACF99" s="88"/>
      <c r="ACG99" s="88"/>
      <c r="ACH99" s="88"/>
      <c r="ACI99" s="88"/>
      <c r="ACJ99" s="88"/>
      <c r="ACK99" s="88"/>
      <c r="ACL99" s="88"/>
      <c r="ACM99" s="88"/>
      <c r="ACN99" s="88"/>
      <c r="ACO99" s="88"/>
      <c r="ACP99" s="88"/>
      <c r="ACQ99" s="88"/>
      <c r="ACR99" s="88"/>
      <c r="ACS99" s="88"/>
      <c r="ACT99" s="88"/>
      <c r="ACU99" s="88"/>
      <c r="ACV99" s="88"/>
      <c r="ACW99" s="88"/>
      <c r="ACX99" s="88"/>
      <c r="ACY99" s="88"/>
      <c r="ACZ99" s="88"/>
      <c r="ADA99" s="88"/>
      <c r="ADB99" s="88"/>
      <c r="ADC99" s="88"/>
      <c r="ADD99" s="88"/>
      <c r="ADE99" s="88"/>
      <c r="ADF99" s="88"/>
      <c r="ADG99" s="88"/>
      <c r="ADH99" s="88"/>
      <c r="ADI99" s="88"/>
      <c r="ADJ99" s="88"/>
      <c r="ADK99" s="88"/>
      <c r="ADL99" s="88"/>
      <c r="ADM99" s="88"/>
      <c r="ADN99" s="88"/>
      <c r="ADO99" s="88"/>
      <c r="ADP99" s="88"/>
      <c r="ADQ99" s="88"/>
      <c r="ADR99" s="88"/>
      <c r="ADS99" s="88"/>
      <c r="ADT99" s="88"/>
      <c r="ADU99" s="88"/>
      <c r="ADV99" s="88"/>
      <c r="ADW99" s="88"/>
      <c r="ADX99" s="88"/>
      <c r="ADY99" s="88"/>
      <c r="ADZ99" s="88"/>
      <c r="AEA99" s="88"/>
      <c r="AEB99" s="88"/>
      <c r="AEC99" s="88"/>
      <c r="AED99" s="88"/>
      <c r="AEE99" s="88"/>
      <c r="AEF99" s="88"/>
      <c r="AEG99" s="88"/>
      <c r="AEH99" s="88"/>
      <c r="AEI99" s="88"/>
      <c r="AEJ99" s="88"/>
      <c r="AEK99" s="88"/>
      <c r="AEL99" s="88"/>
      <c r="AEM99" s="88"/>
      <c r="AEN99" s="88"/>
      <c r="AEO99" s="88"/>
      <c r="AEP99" s="88"/>
      <c r="AEQ99" s="88"/>
      <c r="AER99" s="88"/>
      <c r="AES99" s="88"/>
      <c r="AET99" s="88"/>
      <c r="AEU99" s="88"/>
      <c r="AEV99" s="88"/>
      <c r="AEW99" s="88"/>
      <c r="AEX99" s="88"/>
      <c r="AEY99" s="88"/>
      <c r="AEZ99" s="88"/>
      <c r="AFA99" s="88"/>
      <c r="AFB99" s="88"/>
      <c r="AFC99" s="88"/>
      <c r="AFD99" s="88"/>
      <c r="AFE99" s="88"/>
      <c r="AFF99" s="88"/>
      <c r="AFG99" s="88"/>
      <c r="AFH99" s="88"/>
      <c r="AFI99" s="88"/>
      <c r="AFJ99" s="88"/>
      <c r="AFK99" s="88"/>
      <c r="AFL99" s="88"/>
      <c r="AFM99" s="88"/>
      <c r="AFN99" s="88"/>
      <c r="AFO99" s="88"/>
      <c r="AFP99" s="88"/>
      <c r="AFQ99" s="88"/>
      <c r="AFR99" s="88"/>
      <c r="AFS99" s="88"/>
      <c r="AFT99" s="88"/>
      <c r="AFU99" s="88"/>
      <c r="AFV99" s="88"/>
      <c r="AFW99" s="88"/>
      <c r="AFX99" s="88"/>
      <c r="AFY99" s="88"/>
      <c r="AFZ99" s="88"/>
      <c r="AGA99" s="88"/>
      <c r="AGB99" s="88"/>
      <c r="AGC99" s="88"/>
      <c r="AGD99" s="88"/>
      <c r="AGE99" s="88"/>
      <c r="AGF99" s="88"/>
      <c r="AGG99" s="88"/>
      <c r="AGH99" s="88"/>
      <c r="AGI99" s="88"/>
      <c r="AGJ99" s="88"/>
      <c r="AGK99" s="88"/>
      <c r="AGL99" s="88"/>
      <c r="AGM99" s="88"/>
      <c r="AGN99" s="88"/>
      <c r="AGO99" s="88"/>
      <c r="AGP99" s="88"/>
      <c r="AGQ99" s="88"/>
      <c r="AGR99" s="88"/>
      <c r="AGS99" s="88"/>
      <c r="AGT99" s="88"/>
      <c r="AGU99" s="88"/>
      <c r="AGV99" s="88"/>
      <c r="AGW99" s="88"/>
      <c r="AGX99" s="88"/>
      <c r="AGY99" s="88"/>
      <c r="AGZ99" s="88"/>
      <c r="AHA99" s="88"/>
      <c r="AHB99" s="88"/>
      <c r="AHC99" s="88"/>
      <c r="AHD99" s="88"/>
      <c r="AHE99" s="88"/>
      <c r="AHF99" s="88"/>
      <c r="AHG99" s="88"/>
      <c r="AHH99" s="88"/>
      <c r="AHI99" s="88"/>
      <c r="AHJ99" s="88"/>
      <c r="AHK99" s="88"/>
      <c r="AHL99" s="88"/>
      <c r="AHM99" s="88"/>
      <c r="AHN99" s="88"/>
      <c r="AHO99" s="88"/>
      <c r="AHP99" s="88"/>
      <c r="AHQ99" s="88"/>
      <c r="AHR99" s="88"/>
      <c r="AHS99" s="88"/>
      <c r="AHT99" s="88"/>
      <c r="AHU99" s="88"/>
      <c r="AHV99" s="88"/>
      <c r="AHW99" s="88"/>
      <c r="AHX99" s="88"/>
      <c r="AHY99" s="88"/>
      <c r="AHZ99" s="88"/>
      <c r="AIA99" s="88"/>
      <c r="AIB99" s="88"/>
      <c r="AIC99" s="88"/>
      <c r="AID99" s="88"/>
      <c r="AIE99" s="88"/>
      <c r="AIF99" s="88"/>
      <c r="AIG99" s="88"/>
      <c r="AIH99" s="88"/>
      <c r="AII99" s="88"/>
      <c r="AIJ99" s="88"/>
      <c r="AIK99" s="88"/>
      <c r="AIL99" s="88"/>
      <c r="AIM99" s="88"/>
      <c r="AIN99" s="88"/>
      <c r="AIO99" s="88"/>
      <c r="AIP99" s="88"/>
      <c r="AIQ99" s="88"/>
      <c r="AIR99" s="88"/>
      <c r="AIS99" s="88"/>
      <c r="AIT99" s="88"/>
      <c r="AIU99" s="88"/>
      <c r="AIV99" s="88"/>
      <c r="AIW99" s="88"/>
      <c r="AIX99" s="88"/>
      <c r="AIY99" s="88"/>
      <c r="AIZ99" s="88"/>
      <c r="AJA99" s="88"/>
      <c r="AJB99" s="88"/>
      <c r="AJC99" s="88"/>
      <c r="AJD99" s="88"/>
      <c r="AJE99" s="88"/>
      <c r="AJF99" s="88"/>
      <c r="AJG99" s="88"/>
      <c r="AJH99" s="88"/>
      <c r="AJI99" s="88"/>
      <c r="AJJ99" s="88"/>
      <c r="AJK99" s="88"/>
      <c r="AJL99" s="88"/>
      <c r="AJM99" s="88"/>
      <c r="AJN99" s="88"/>
      <c r="AJO99" s="88"/>
      <c r="AJP99" s="88"/>
      <c r="AJQ99" s="88"/>
      <c r="AJR99" s="88"/>
      <c r="AJS99" s="88"/>
      <c r="AJT99" s="88"/>
      <c r="AJU99" s="88"/>
      <c r="AJV99" s="88"/>
      <c r="AJW99" s="88"/>
      <c r="AJX99" s="88"/>
      <c r="AJY99" s="88"/>
      <c r="AJZ99" s="88"/>
      <c r="AKA99" s="88"/>
      <c r="AKB99" s="88"/>
      <c r="AKC99" s="88"/>
      <c r="AKD99" s="88"/>
      <c r="AKE99" s="88"/>
      <c r="AKF99" s="88"/>
      <c r="AKG99" s="88"/>
      <c r="AKH99" s="88"/>
      <c r="AKI99" s="88"/>
      <c r="AKJ99" s="88"/>
      <c r="AKK99" s="88"/>
      <c r="AKL99" s="88"/>
      <c r="AKM99" s="88"/>
      <c r="AKN99" s="88"/>
      <c r="AKO99" s="88"/>
      <c r="AKP99" s="88"/>
      <c r="AKQ99" s="88"/>
      <c r="AKR99" s="88"/>
      <c r="AKS99" s="88"/>
      <c r="AKT99" s="88"/>
      <c r="AKU99" s="88"/>
      <c r="AKV99" s="88"/>
      <c r="AKW99" s="88"/>
      <c r="AKX99" s="88"/>
      <c r="AKY99" s="88"/>
      <c r="AKZ99" s="88"/>
      <c r="ALA99" s="88"/>
      <c r="ALB99" s="88"/>
      <c r="ALC99" s="88"/>
      <c r="ALD99" s="88"/>
      <c r="ALE99" s="88"/>
      <c r="ALF99" s="88"/>
      <c r="ALG99" s="88"/>
      <c r="ALH99" s="88"/>
      <c r="ALI99" s="88"/>
      <c r="ALJ99" s="88"/>
      <c r="ALK99" s="88"/>
      <c r="ALL99" s="88"/>
      <c r="ALM99" s="88"/>
      <c r="ALN99" s="88"/>
      <c r="ALO99" s="88"/>
      <c r="ALP99" s="88"/>
      <c r="ALQ99" s="88"/>
      <c r="ALR99" s="88"/>
      <c r="ALS99" s="88"/>
      <c r="ALT99" s="88"/>
      <c r="ALU99" s="88"/>
      <c r="ALV99" s="88"/>
      <c r="ALW99" s="88"/>
    </row>
    <row r="100" spans="1:1013" ht="45" x14ac:dyDescent="0.25">
      <c r="A100" s="69" t="s">
        <v>42</v>
      </c>
      <c r="B100" s="67" t="s">
        <v>348</v>
      </c>
      <c r="C100" s="21" t="s">
        <v>43</v>
      </c>
      <c r="D100" s="67" t="s">
        <v>349</v>
      </c>
      <c r="E100" s="64" t="s">
        <v>351</v>
      </c>
      <c r="F100" s="71" t="s">
        <v>350</v>
      </c>
      <c r="G100" s="50"/>
      <c r="H100" s="50"/>
      <c r="I100" s="59">
        <v>0</v>
      </c>
    </row>
    <row r="101" spans="1:1013" s="89" customFormat="1" ht="63" x14ac:dyDescent="0.25">
      <c r="A101" s="69" t="s">
        <v>361</v>
      </c>
      <c r="B101" s="67" t="s">
        <v>360</v>
      </c>
      <c r="C101" s="21" t="s">
        <v>362</v>
      </c>
      <c r="D101" s="67" t="s">
        <v>21</v>
      </c>
      <c r="E101" s="64" t="s">
        <v>19</v>
      </c>
      <c r="F101" s="71" t="s">
        <v>363</v>
      </c>
      <c r="G101" s="50"/>
      <c r="H101" s="50"/>
      <c r="I101" s="59">
        <v>17500</v>
      </c>
      <c r="J101" s="3"/>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c r="HF101" s="88"/>
      <c r="HG101" s="88"/>
      <c r="HH101" s="88"/>
      <c r="HI101" s="88"/>
      <c r="HJ101" s="88"/>
      <c r="HK101" s="88"/>
      <c r="HL101" s="88"/>
      <c r="HM101" s="88"/>
      <c r="HN101" s="88"/>
      <c r="HO101" s="88"/>
      <c r="HP101" s="88"/>
      <c r="HQ101" s="88"/>
      <c r="HR101" s="88"/>
      <c r="HS101" s="88"/>
      <c r="HT101" s="88"/>
      <c r="HU101" s="88"/>
      <c r="HV101" s="88"/>
      <c r="HW101" s="88"/>
      <c r="HX101" s="88"/>
      <c r="HY101" s="88"/>
      <c r="HZ101" s="88"/>
      <c r="IA101" s="88"/>
      <c r="IB101" s="88"/>
      <c r="IC101" s="88"/>
      <c r="ID101" s="88"/>
      <c r="IE101" s="88"/>
      <c r="IF101" s="88"/>
      <c r="IG101" s="88"/>
      <c r="IH101" s="88"/>
      <c r="II101" s="88"/>
      <c r="IJ101" s="88"/>
      <c r="IK101" s="88"/>
      <c r="IL101" s="88"/>
      <c r="IM101" s="88"/>
      <c r="IN101" s="88"/>
      <c r="IO101" s="88"/>
      <c r="IP101" s="88"/>
      <c r="IQ101" s="88"/>
      <c r="IR101" s="88"/>
      <c r="IS101" s="88"/>
      <c r="IT101" s="88"/>
      <c r="IU101" s="88"/>
      <c r="IV101" s="88"/>
      <c r="IW101" s="88"/>
      <c r="IX101" s="88"/>
      <c r="IY101" s="88"/>
      <c r="IZ101" s="88"/>
      <c r="JA101" s="88"/>
      <c r="JB101" s="88"/>
      <c r="JC101" s="88"/>
      <c r="JD101" s="88"/>
      <c r="JE101" s="88"/>
      <c r="JF101" s="88"/>
      <c r="JG101" s="88"/>
      <c r="JH101" s="88"/>
      <c r="JI101" s="88"/>
      <c r="JJ101" s="88"/>
      <c r="JK101" s="88"/>
      <c r="JL101" s="88"/>
      <c r="JM101" s="88"/>
      <c r="JN101" s="88"/>
      <c r="JO101" s="88"/>
      <c r="JP101" s="88"/>
      <c r="JQ101" s="88"/>
      <c r="JR101" s="88"/>
      <c r="JS101" s="88"/>
      <c r="JT101" s="88"/>
      <c r="JU101" s="88"/>
      <c r="JV101" s="88"/>
      <c r="JW101" s="88"/>
      <c r="JX101" s="88"/>
      <c r="JY101" s="88"/>
      <c r="JZ101" s="88"/>
      <c r="KA101" s="88"/>
      <c r="KB101" s="88"/>
      <c r="KC101" s="88"/>
      <c r="KD101" s="88"/>
      <c r="KE101" s="88"/>
      <c r="KF101" s="88"/>
      <c r="KG101" s="88"/>
      <c r="KH101" s="88"/>
      <c r="KI101" s="88"/>
      <c r="KJ101" s="88"/>
      <c r="KK101" s="88"/>
      <c r="KL101" s="88"/>
      <c r="KM101" s="88"/>
      <c r="KN101" s="88"/>
      <c r="KO101" s="88"/>
      <c r="KP101" s="88"/>
      <c r="KQ101" s="88"/>
      <c r="KR101" s="88"/>
      <c r="KS101" s="88"/>
      <c r="KT101" s="88"/>
      <c r="KU101" s="88"/>
      <c r="KV101" s="88"/>
      <c r="KW101" s="88"/>
      <c r="KX101" s="88"/>
      <c r="KY101" s="88"/>
      <c r="KZ101" s="88"/>
      <c r="LA101" s="88"/>
      <c r="LB101" s="88"/>
      <c r="LC101" s="88"/>
      <c r="LD101" s="88"/>
      <c r="LE101" s="88"/>
      <c r="LF101" s="88"/>
      <c r="LG101" s="88"/>
      <c r="LH101" s="88"/>
      <c r="LI101" s="88"/>
      <c r="LJ101" s="88"/>
      <c r="LK101" s="88"/>
      <c r="LL101" s="88"/>
      <c r="LM101" s="88"/>
      <c r="LN101" s="88"/>
      <c r="LO101" s="88"/>
      <c r="LP101" s="88"/>
      <c r="LQ101" s="88"/>
      <c r="LR101" s="88"/>
      <c r="LS101" s="88"/>
      <c r="LT101" s="88"/>
      <c r="LU101" s="88"/>
      <c r="LV101" s="88"/>
      <c r="LW101" s="88"/>
      <c r="LX101" s="88"/>
      <c r="LY101" s="88"/>
      <c r="LZ101" s="88"/>
      <c r="MA101" s="88"/>
      <c r="MB101" s="88"/>
      <c r="MC101" s="88"/>
      <c r="MD101" s="88"/>
      <c r="ME101" s="88"/>
      <c r="MF101" s="88"/>
      <c r="MG101" s="88"/>
      <c r="MH101" s="88"/>
      <c r="MI101" s="88"/>
      <c r="MJ101" s="88"/>
      <c r="MK101" s="88"/>
      <c r="ML101" s="88"/>
      <c r="MM101" s="88"/>
      <c r="MN101" s="88"/>
      <c r="MO101" s="88"/>
      <c r="MP101" s="88"/>
      <c r="MQ101" s="88"/>
      <c r="MR101" s="88"/>
      <c r="MS101" s="88"/>
      <c r="MT101" s="88"/>
      <c r="MU101" s="88"/>
      <c r="MV101" s="88"/>
      <c r="MW101" s="88"/>
      <c r="MX101" s="88"/>
      <c r="MY101" s="88"/>
      <c r="MZ101" s="88"/>
      <c r="NA101" s="88"/>
      <c r="NB101" s="88"/>
      <c r="NC101" s="88"/>
      <c r="ND101" s="88"/>
      <c r="NE101" s="88"/>
      <c r="NF101" s="88"/>
      <c r="NG101" s="88"/>
      <c r="NH101" s="88"/>
      <c r="NI101" s="88"/>
      <c r="NJ101" s="88"/>
      <c r="NK101" s="88"/>
      <c r="NL101" s="88"/>
      <c r="NM101" s="88"/>
      <c r="NN101" s="88"/>
      <c r="NO101" s="88"/>
      <c r="NP101" s="88"/>
      <c r="NQ101" s="88"/>
      <c r="NR101" s="88"/>
      <c r="NS101" s="88"/>
      <c r="NT101" s="88"/>
      <c r="NU101" s="88"/>
      <c r="NV101" s="88"/>
      <c r="NW101" s="88"/>
      <c r="NX101" s="88"/>
      <c r="NY101" s="88"/>
      <c r="NZ101" s="88"/>
      <c r="OA101" s="88"/>
      <c r="OB101" s="88"/>
      <c r="OC101" s="88"/>
      <c r="OD101" s="88"/>
      <c r="OE101" s="88"/>
      <c r="OF101" s="88"/>
      <c r="OG101" s="88"/>
      <c r="OH101" s="88"/>
      <c r="OI101" s="88"/>
      <c r="OJ101" s="88"/>
      <c r="OK101" s="88"/>
      <c r="OL101" s="88"/>
      <c r="OM101" s="88"/>
      <c r="ON101" s="88"/>
      <c r="OO101" s="88"/>
      <c r="OP101" s="88"/>
      <c r="OQ101" s="88"/>
      <c r="OR101" s="88"/>
      <c r="OS101" s="88"/>
      <c r="OT101" s="88"/>
      <c r="OU101" s="88"/>
      <c r="OV101" s="88"/>
      <c r="OW101" s="88"/>
      <c r="OX101" s="88"/>
      <c r="OY101" s="88"/>
      <c r="OZ101" s="88"/>
      <c r="PA101" s="88"/>
      <c r="PB101" s="88"/>
      <c r="PC101" s="88"/>
      <c r="PD101" s="88"/>
      <c r="PE101" s="88"/>
      <c r="PF101" s="88"/>
      <c r="PG101" s="88"/>
      <c r="PH101" s="88"/>
      <c r="PI101" s="88"/>
      <c r="PJ101" s="88"/>
      <c r="PK101" s="88"/>
      <c r="PL101" s="88"/>
      <c r="PM101" s="88"/>
      <c r="PN101" s="88"/>
      <c r="PO101" s="88"/>
      <c r="PP101" s="88"/>
      <c r="PQ101" s="88"/>
      <c r="PR101" s="88"/>
      <c r="PS101" s="88"/>
      <c r="PT101" s="88"/>
      <c r="PU101" s="88"/>
      <c r="PV101" s="88"/>
      <c r="PW101" s="88"/>
      <c r="PX101" s="88"/>
      <c r="PY101" s="88"/>
      <c r="PZ101" s="88"/>
      <c r="QA101" s="88"/>
      <c r="QB101" s="88"/>
      <c r="QC101" s="88"/>
      <c r="QD101" s="88"/>
      <c r="QE101" s="88"/>
      <c r="QF101" s="88"/>
      <c r="QG101" s="88"/>
      <c r="QH101" s="88"/>
      <c r="QI101" s="88"/>
      <c r="QJ101" s="88"/>
      <c r="QK101" s="88"/>
      <c r="QL101" s="88"/>
      <c r="QM101" s="88"/>
      <c r="QN101" s="88"/>
      <c r="QO101" s="88"/>
      <c r="QP101" s="88"/>
      <c r="QQ101" s="88"/>
      <c r="QR101" s="88"/>
      <c r="QS101" s="88"/>
      <c r="QT101" s="88"/>
      <c r="QU101" s="88"/>
      <c r="QV101" s="88"/>
      <c r="QW101" s="88"/>
      <c r="QX101" s="88"/>
      <c r="QY101" s="88"/>
      <c r="QZ101" s="88"/>
      <c r="RA101" s="88"/>
      <c r="RB101" s="88"/>
      <c r="RC101" s="88"/>
      <c r="RD101" s="88"/>
      <c r="RE101" s="88"/>
      <c r="RF101" s="88"/>
      <c r="RG101" s="88"/>
      <c r="RH101" s="88"/>
      <c r="RI101" s="88"/>
      <c r="RJ101" s="88"/>
      <c r="RK101" s="88"/>
      <c r="RL101" s="88"/>
      <c r="RM101" s="88"/>
      <c r="RN101" s="88"/>
      <c r="RO101" s="88"/>
      <c r="RP101" s="88"/>
      <c r="RQ101" s="88"/>
      <c r="RR101" s="88"/>
      <c r="RS101" s="88"/>
      <c r="RT101" s="88"/>
      <c r="RU101" s="88"/>
      <c r="RV101" s="88"/>
      <c r="RW101" s="88"/>
      <c r="RX101" s="88"/>
      <c r="RY101" s="88"/>
      <c r="RZ101" s="88"/>
      <c r="SA101" s="88"/>
      <c r="SB101" s="88"/>
      <c r="SC101" s="88"/>
      <c r="SD101" s="88"/>
      <c r="SE101" s="88"/>
      <c r="SF101" s="88"/>
      <c r="SG101" s="88"/>
      <c r="SH101" s="88"/>
      <c r="SI101" s="88"/>
      <c r="SJ101" s="88"/>
      <c r="SK101" s="88"/>
      <c r="SL101" s="88"/>
      <c r="SM101" s="88"/>
      <c r="SN101" s="88"/>
      <c r="SO101" s="88"/>
      <c r="SP101" s="88"/>
      <c r="SQ101" s="88"/>
      <c r="SR101" s="88"/>
      <c r="SS101" s="88"/>
      <c r="ST101" s="88"/>
      <c r="SU101" s="88"/>
      <c r="SV101" s="88"/>
      <c r="SW101" s="88"/>
      <c r="SX101" s="88"/>
      <c r="SY101" s="88"/>
      <c r="SZ101" s="88"/>
      <c r="TA101" s="88"/>
      <c r="TB101" s="88"/>
      <c r="TC101" s="88"/>
      <c r="TD101" s="88"/>
      <c r="TE101" s="88"/>
      <c r="TF101" s="88"/>
      <c r="TG101" s="88"/>
      <c r="TH101" s="88"/>
      <c r="TI101" s="88"/>
      <c r="TJ101" s="88"/>
      <c r="TK101" s="88"/>
      <c r="TL101" s="88"/>
      <c r="TM101" s="88"/>
      <c r="TN101" s="88"/>
      <c r="TO101" s="88"/>
      <c r="TP101" s="88"/>
      <c r="TQ101" s="88"/>
      <c r="TR101" s="88"/>
      <c r="TS101" s="88"/>
      <c r="TT101" s="88"/>
      <c r="TU101" s="88"/>
      <c r="TV101" s="88"/>
      <c r="TW101" s="88"/>
      <c r="TX101" s="88"/>
      <c r="TY101" s="88"/>
      <c r="TZ101" s="88"/>
      <c r="UA101" s="88"/>
      <c r="UB101" s="88"/>
      <c r="UC101" s="88"/>
      <c r="UD101" s="88"/>
      <c r="UE101" s="88"/>
      <c r="UF101" s="88"/>
      <c r="UG101" s="88"/>
      <c r="UH101" s="88"/>
      <c r="UI101" s="88"/>
      <c r="UJ101" s="88"/>
      <c r="UK101" s="88"/>
      <c r="UL101" s="88"/>
      <c r="UM101" s="88"/>
      <c r="UN101" s="88"/>
      <c r="UO101" s="88"/>
      <c r="UP101" s="88"/>
      <c r="UQ101" s="88"/>
      <c r="UR101" s="88"/>
      <c r="US101" s="88"/>
      <c r="UT101" s="88"/>
      <c r="UU101" s="88"/>
      <c r="UV101" s="88"/>
      <c r="UW101" s="88"/>
      <c r="UX101" s="88"/>
      <c r="UY101" s="88"/>
      <c r="UZ101" s="88"/>
      <c r="VA101" s="88"/>
      <c r="VB101" s="88"/>
      <c r="VC101" s="88"/>
      <c r="VD101" s="88"/>
      <c r="VE101" s="88"/>
      <c r="VF101" s="88"/>
      <c r="VG101" s="88"/>
      <c r="VH101" s="88"/>
      <c r="VI101" s="88"/>
      <c r="VJ101" s="88"/>
      <c r="VK101" s="88"/>
      <c r="VL101" s="88"/>
      <c r="VM101" s="88"/>
      <c r="VN101" s="88"/>
      <c r="VO101" s="88"/>
      <c r="VP101" s="88"/>
      <c r="VQ101" s="88"/>
      <c r="VR101" s="88"/>
      <c r="VS101" s="88"/>
      <c r="VT101" s="88"/>
      <c r="VU101" s="88"/>
      <c r="VV101" s="88"/>
      <c r="VW101" s="88"/>
      <c r="VX101" s="88"/>
      <c r="VY101" s="88"/>
      <c r="VZ101" s="88"/>
      <c r="WA101" s="88"/>
      <c r="WB101" s="88"/>
      <c r="WC101" s="88"/>
      <c r="WD101" s="88"/>
      <c r="WE101" s="88"/>
      <c r="WF101" s="88"/>
      <c r="WG101" s="88"/>
      <c r="WH101" s="88"/>
      <c r="WI101" s="88"/>
      <c r="WJ101" s="88"/>
      <c r="WK101" s="88"/>
      <c r="WL101" s="88"/>
      <c r="WM101" s="88"/>
      <c r="WN101" s="88"/>
      <c r="WO101" s="88"/>
      <c r="WP101" s="88"/>
      <c r="WQ101" s="88"/>
      <c r="WR101" s="88"/>
      <c r="WS101" s="88"/>
      <c r="WT101" s="88"/>
      <c r="WU101" s="88"/>
      <c r="WV101" s="88"/>
      <c r="WW101" s="88"/>
      <c r="WX101" s="88"/>
      <c r="WY101" s="88"/>
      <c r="WZ101" s="88"/>
      <c r="XA101" s="88"/>
      <c r="XB101" s="88"/>
      <c r="XC101" s="88"/>
      <c r="XD101" s="88"/>
      <c r="XE101" s="88"/>
      <c r="XF101" s="88"/>
      <c r="XG101" s="88"/>
      <c r="XH101" s="88"/>
      <c r="XI101" s="88"/>
      <c r="XJ101" s="88"/>
      <c r="XK101" s="88"/>
      <c r="XL101" s="88"/>
      <c r="XM101" s="88"/>
      <c r="XN101" s="88"/>
      <c r="XO101" s="88"/>
      <c r="XP101" s="88"/>
      <c r="XQ101" s="88"/>
      <c r="XR101" s="88"/>
      <c r="XS101" s="88"/>
      <c r="XT101" s="88"/>
      <c r="XU101" s="88"/>
      <c r="XV101" s="88"/>
      <c r="XW101" s="88"/>
      <c r="XX101" s="88"/>
      <c r="XY101" s="88"/>
      <c r="XZ101" s="88"/>
      <c r="YA101" s="88"/>
      <c r="YB101" s="88"/>
      <c r="YC101" s="88"/>
      <c r="YD101" s="88"/>
      <c r="YE101" s="88"/>
      <c r="YF101" s="88"/>
      <c r="YG101" s="88"/>
      <c r="YH101" s="88"/>
      <c r="YI101" s="88"/>
      <c r="YJ101" s="88"/>
      <c r="YK101" s="88"/>
      <c r="YL101" s="88"/>
      <c r="YM101" s="88"/>
      <c r="YN101" s="88"/>
      <c r="YO101" s="88"/>
      <c r="YP101" s="88"/>
      <c r="YQ101" s="88"/>
      <c r="YR101" s="88"/>
      <c r="YS101" s="88"/>
      <c r="YT101" s="88"/>
      <c r="YU101" s="88"/>
      <c r="YV101" s="88"/>
      <c r="YW101" s="88"/>
      <c r="YX101" s="88"/>
      <c r="YY101" s="88"/>
      <c r="YZ101" s="88"/>
      <c r="ZA101" s="88"/>
      <c r="ZB101" s="88"/>
      <c r="ZC101" s="88"/>
      <c r="ZD101" s="88"/>
      <c r="ZE101" s="88"/>
      <c r="ZF101" s="88"/>
      <c r="ZG101" s="88"/>
      <c r="ZH101" s="88"/>
      <c r="ZI101" s="88"/>
      <c r="ZJ101" s="88"/>
      <c r="ZK101" s="88"/>
      <c r="ZL101" s="88"/>
      <c r="ZM101" s="88"/>
      <c r="ZN101" s="88"/>
      <c r="ZO101" s="88"/>
      <c r="ZP101" s="88"/>
      <c r="ZQ101" s="88"/>
      <c r="ZR101" s="88"/>
      <c r="ZS101" s="88"/>
      <c r="ZT101" s="88"/>
      <c r="ZU101" s="88"/>
      <c r="ZV101" s="88"/>
      <c r="ZW101" s="88"/>
      <c r="ZX101" s="88"/>
      <c r="ZY101" s="88"/>
      <c r="ZZ101" s="88"/>
      <c r="AAA101" s="88"/>
      <c r="AAB101" s="88"/>
      <c r="AAC101" s="88"/>
      <c r="AAD101" s="88"/>
      <c r="AAE101" s="88"/>
      <c r="AAF101" s="88"/>
      <c r="AAG101" s="88"/>
      <c r="AAH101" s="88"/>
      <c r="AAI101" s="88"/>
      <c r="AAJ101" s="88"/>
      <c r="AAK101" s="88"/>
      <c r="AAL101" s="88"/>
      <c r="AAM101" s="88"/>
      <c r="AAN101" s="88"/>
      <c r="AAO101" s="88"/>
      <c r="AAP101" s="88"/>
      <c r="AAQ101" s="88"/>
      <c r="AAR101" s="88"/>
      <c r="AAS101" s="88"/>
      <c r="AAT101" s="88"/>
      <c r="AAU101" s="88"/>
      <c r="AAV101" s="88"/>
      <c r="AAW101" s="88"/>
      <c r="AAX101" s="88"/>
      <c r="AAY101" s="88"/>
      <c r="AAZ101" s="88"/>
      <c r="ABA101" s="88"/>
      <c r="ABB101" s="88"/>
      <c r="ABC101" s="88"/>
      <c r="ABD101" s="88"/>
      <c r="ABE101" s="88"/>
      <c r="ABF101" s="88"/>
      <c r="ABG101" s="88"/>
      <c r="ABH101" s="88"/>
      <c r="ABI101" s="88"/>
      <c r="ABJ101" s="88"/>
      <c r="ABK101" s="88"/>
      <c r="ABL101" s="88"/>
      <c r="ABM101" s="88"/>
      <c r="ABN101" s="88"/>
      <c r="ABO101" s="88"/>
      <c r="ABP101" s="88"/>
      <c r="ABQ101" s="88"/>
      <c r="ABR101" s="88"/>
      <c r="ABS101" s="88"/>
      <c r="ABT101" s="88"/>
      <c r="ABU101" s="88"/>
      <c r="ABV101" s="88"/>
      <c r="ABW101" s="88"/>
      <c r="ABX101" s="88"/>
      <c r="ABY101" s="88"/>
      <c r="ABZ101" s="88"/>
      <c r="ACA101" s="88"/>
      <c r="ACB101" s="88"/>
      <c r="ACC101" s="88"/>
      <c r="ACD101" s="88"/>
      <c r="ACE101" s="88"/>
      <c r="ACF101" s="88"/>
      <c r="ACG101" s="88"/>
      <c r="ACH101" s="88"/>
      <c r="ACI101" s="88"/>
      <c r="ACJ101" s="88"/>
      <c r="ACK101" s="88"/>
      <c r="ACL101" s="88"/>
      <c r="ACM101" s="88"/>
      <c r="ACN101" s="88"/>
      <c r="ACO101" s="88"/>
      <c r="ACP101" s="88"/>
      <c r="ACQ101" s="88"/>
      <c r="ACR101" s="88"/>
      <c r="ACS101" s="88"/>
      <c r="ACT101" s="88"/>
      <c r="ACU101" s="88"/>
      <c r="ACV101" s="88"/>
      <c r="ACW101" s="88"/>
      <c r="ACX101" s="88"/>
      <c r="ACY101" s="88"/>
      <c r="ACZ101" s="88"/>
      <c r="ADA101" s="88"/>
      <c r="ADB101" s="88"/>
      <c r="ADC101" s="88"/>
      <c r="ADD101" s="88"/>
      <c r="ADE101" s="88"/>
      <c r="ADF101" s="88"/>
      <c r="ADG101" s="88"/>
      <c r="ADH101" s="88"/>
      <c r="ADI101" s="88"/>
      <c r="ADJ101" s="88"/>
      <c r="ADK101" s="88"/>
      <c r="ADL101" s="88"/>
      <c r="ADM101" s="88"/>
      <c r="ADN101" s="88"/>
      <c r="ADO101" s="88"/>
      <c r="ADP101" s="88"/>
      <c r="ADQ101" s="88"/>
      <c r="ADR101" s="88"/>
      <c r="ADS101" s="88"/>
      <c r="ADT101" s="88"/>
      <c r="ADU101" s="88"/>
      <c r="ADV101" s="88"/>
      <c r="ADW101" s="88"/>
      <c r="ADX101" s="88"/>
      <c r="ADY101" s="88"/>
      <c r="ADZ101" s="88"/>
      <c r="AEA101" s="88"/>
      <c r="AEB101" s="88"/>
      <c r="AEC101" s="88"/>
      <c r="AED101" s="88"/>
      <c r="AEE101" s="88"/>
      <c r="AEF101" s="88"/>
      <c r="AEG101" s="88"/>
      <c r="AEH101" s="88"/>
      <c r="AEI101" s="88"/>
      <c r="AEJ101" s="88"/>
      <c r="AEK101" s="88"/>
      <c r="AEL101" s="88"/>
      <c r="AEM101" s="88"/>
      <c r="AEN101" s="88"/>
      <c r="AEO101" s="88"/>
      <c r="AEP101" s="88"/>
      <c r="AEQ101" s="88"/>
      <c r="AER101" s="88"/>
      <c r="AES101" s="88"/>
      <c r="AET101" s="88"/>
      <c r="AEU101" s="88"/>
      <c r="AEV101" s="88"/>
      <c r="AEW101" s="88"/>
      <c r="AEX101" s="88"/>
      <c r="AEY101" s="88"/>
      <c r="AEZ101" s="88"/>
      <c r="AFA101" s="88"/>
      <c r="AFB101" s="88"/>
      <c r="AFC101" s="88"/>
      <c r="AFD101" s="88"/>
      <c r="AFE101" s="88"/>
      <c r="AFF101" s="88"/>
      <c r="AFG101" s="88"/>
      <c r="AFH101" s="88"/>
      <c r="AFI101" s="88"/>
      <c r="AFJ101" s="88"/>
      <c r="AFK101" s="88"/>
      <c r="AFL101" s="88"/>
      <c r="AFM101" s="88"/>
      <c r="AFN101" s="88"/>
      <c r="AFO101" s="88"/>
      <c r="AFP101" s="88"/>
      <c r="AFQ101" s="88"/>
      <c r="AFR101" s="88"/>
      <c r="AFS101" s="88"/>
      <c r="AFT101" s="88"/>
      <c r="AFU101" s="88"/>
      <c r="AFV101" s="88"/>
      <c r="AFW101" s="88"/>
      <c r="AFX101" s="88"/>
      <c r="AFY101" s="88"/>
      <c r="AFZ101" s="88"/>
      <c r="AGA101" s="88"/>
      <c r="AGB101" s="88"/>
      <c r="AGC101" s="88"/>
      <c r="AGD101" s="88"/>
      <c r="AGE101" s="88"/>
      <c r="AGF101" s="88"/>
      <c r="AGG101" s="88"/>
      <c r="AGH101" s="88"/>
      <c r="AGI101" s="88"/>
      <c r="AGJ101" s="88"/>
      <c r="AGK101" s="88"/>
      <c r="AGL101" s="88"/>
      <c r="AGM101" s="88"/>
      <c r="AGN101" s="88"/>
      <c r="AGO101" s="88"/>
      <c r="AGP101" s="88"/>
      <c r="AGQ101" s="88"/>
      <c r="AGR101" s="88"/>
      <c r="AGS101" s="88"/>
      <c r="AGT101" s="88"/>
      <c r="AGU101" s="88"/>
      <c r="AGV101" s="88"/>
      <c r="AGW101" s="88"/>
      <c r="AGX101" s="88"/>
      <c r="AGY101" s="88"/>
      <c r="AGZ101" s="88"/>
      <c r="AHA101" s="88"/>
      <c r="AHB101" s="88"/>
      <c r="AHC101" s="88"/>
      <c r="AHD101" s="88"/>
      <c r="AHE101" s="88"/>
      <c r="AHF101" s="88"/>
      <c r="AHG101" s="88"/>
      <c r="AHH101" s="88"/>
      <c r="AHI101" s="88"/>
      <c r="AHJ101" s="88"/>
      <c r="AHK101" s="88"/>
      <c r="AHL101" s="88"/>
      <c r="AHM101" s="88"/>
      <c r="AHN101" s="88"/>
      <c r="AHO101" s="88"/>
      <c r="AHP101" s="88"/>
      <c r="AHQ101" s="88"/>
      <c r="AHR101" s="88"/>
      <c r="AHS101" s="88"/>
      <c r="AHT101" s="88"/>
      <c r="AHU101" s="88"/>
      <c r="AHV101" s="88"/>
      <c r="AHW101" s="88"/>
      <c r="AHX101" s="88"/>
      <c r="AHY101" s="88"/>
      <c r="AHZ101" s="88"/>
      <c r="AIA101" s="88"/>
      <c r="AIB101" s="88"/>
      <c r="AIC101" s="88"/>
      <c r="AID101" s="88"/>
      <c r="AIE101" s="88"/>
      <c r="AIF101" s="88"/>
      <c r="AIG101" s="88"/>
      <c r="AIH101" s="88"/>
      <c r="AII101" s="88"/>
      <c r="AIJ101" s="88"/>
      <c r="AIK101" s="88"/>
      <c r="AIL101" s="88"/>
      <c r="AIM101" s="88"/>
      <c r="AIN101" s="88"/>
      <c r="AIO101" s="88"/>
      <c r="AIP101" s="88"/>
      <c r="AIQ101" s="88"/>
      <c r="AIR101" s="88"/>
      <c r="AIS101" s="88"/>
      <c r="AIT101" s="88"/>
      <c r="AIU101" s="88"/>
      <c r="AIV101" s="88"/>
      <c r="AIW101" s="88"/>
      <c r="AIX101" s="88"/>
      <c r="AIY101" s="88"/>
      <c r="AIZ101" s="88"/>
      <c r="AJA101" s="88"/>
      <c r="AJB101" s="88"/>
      <c r="AJC101" s="88"/>
      <c r="AJD101" s="88"/>
      <c r="AJE101" s="88"/>
      <c r="AJF101" s="88"/>
      <c r="AJG101" s="88"/>
      <c r="AJH101" s="88"/>
      <c r="AJI101" s="88"/>
      <c r="AJJ101" s="88"/>
      <c r="AJK101" s="88"/>
      <c r="AJL101" s="88"/>
      <c r="AJM101" s="88"/>
      <c r="AJN101" s="88"/>
      <c r="AJO101" s="88"/>
      <c r="AJP101" s="88"/>
      <c r="AJQ101" s="88"/>
      <c r="AJR101" s="88"/>
      <c r="AJS101" s="88"/>
      <c r="AJT101" s="88"/>
      <c r="AJU101" s="88"/>
      <c r="AJV101" s="88"/>
      <c r="AJW101" s="88"/>
      <c r="AJX101" s="88"/>
      <c r="AJY101" s="88"/>
      <c r="AJZ101" s="88"/>
      <c r="AKA101" s="88"/>
      <c r="AKB101" s="88"/>
      <c r="AKC101" s="88"/>
      <c r="AKD101" s="88"/>
      <c r="AKE101" s="88"/>
      <c r="AKF101" s="88"/>
      <c r="AKG101" s="88"/>
      <c r="AKH101" s="88"/>
      <c r="AKI101" s="88"/>
      <c r="AKJ101" s="88"/>
      <c r="AKK101" s="88"/>
      <c r="AKL101" s="88"/>
      <c r="AKM101" s="88"/>
      <c r="AKN101" s="88"/>
      <c r="AKO101" s="88"/>
      <c r="AKP101" s="88"/>
      <c r="AKQ101" s="88"/>
      <c r="AKR101" s="88"/>
      <c r="AKS101" s="88"/>
      <c r="AKT101" s="88"/>
      <c r="AKU101" s="88"/>
      <c r="AKV101" s="88"/>
      <c r="AKW101" s="88"/>
      <c r="AKX101" s="88"/>
      <c r="AKY101" s="88"/>
      <c r="AKZ101" s="88"/>
      <c r="ALA101" s="88"/>
      <c r="ALB101" s="88"/>
      <c r="ALC101" s="88"/>
      <c r="ALD101" s="88"/>
      <c r="ALE101" s="88"/>
      <c r="ALF101" s="88"/>
      <c r="ALG101" s="88"/>
      <c r="ALH101" s="88"/>
      <c r="ALI101" s="88"/>
      <c r="ALJ101" s="88"/>
      <c r="ALK101" s="88"/>
      <c r="ALL101" s="88"/>
      <c r="ALM101" s="88"/>
      <c r="ALN101" s="88"/>
      <c r="ALO101" s="88"/>
      <c r="ALP101" s="88"/>
      <c r="ALQ101" s="88"/>
      <c r="ALR101" s="88"/>
      <c r="ALS101" s="88"/>
      <c r="ALT101" s="88"/>
      <c r="ALU101" s="88"/>
      <c r="ALV101" s="88"/>
      <c r="ALW101" s="88"/>
      <c r="ALX101" s="88"/>
      <c r="ALY101" s="88"/>
    </row>
    <row r="102" spans="1:1013" ht="60" x14ac:dyDescent="0.25">
      <c r="A102" s="69" t="s">
        <v>38</v>
      </c>
      <c r="B102" s="69" t="s">
        <v>366</v>
      </c>
      <c r="C102" s="21" t="s">
        <v>364</v>
      </c>
      <c r="D102" s="40" t="s">
        <v>21</v>
      </c>
      <c r="E102" s="40" t="s">
        <v>19</v>
      </c>
      <c r="F102" s="71" t="s">
        <v>365</v>
      </c>
      <c r="G102" s="50"/>
      <c r="H102" s="50"/>
      <c r="I102" s="50"/>
    </row>
    <row r="103" spans="1:1013" ht="47.25" x14ac:dyDescent="0.25">
      <c r="A103" s="69" t="s">
        <v>370</v>
      </c>
      <c r="B103" s="69" t="s">
        <v>371</v>
      </c>
      <c r="C103" s="21" t="s">
        <v>372</v>
      </c>
      <c r="D103" s="40" t="s">
        <v>21</v>
      </c>
      <c r="E103" s="40" t="s">
        <v>19</v>
      </c>
      <c r="F103" s="71" t="s">
        <v>373</v>
      </c>
      <c r="G103" s="50"/>
      <c r="H103" s="50"/>
      <c r="I103" s="50"/>
    </row>
    <row r="104" spans="1:1013" ht="157.5" x14ac:dyDescent="0.25">
      <c r="A104" s="69" t="s">
        <v>374</v>
      </c>
      <c r="B104" s="69" t="s">
        <v>376</v>
      </c>
      <c r="C104" s="21" t="s">
        <v>378</v>
      </c>
      <c r="D104" s="40" t="s">
        <v>380</v>
      </c>
      <c r="E104" s="40" t="s">
        <v>19</v>
      </c>
      <c r="F104" s="71" t="s">
        <v>381</v>
      </c>
      <c r="G104" s="50"/>
      <c r="H104" s="50"/>
      <c r="I104" s="50"/>
    </row>
    <row r="105" spans="1:1013" ht="110.25" x14ac:dyDescent="0.25">
      <c r="A105" s="69" t="s">
        <v>375</v>
      </c>
      <c r="B105" s="69" t="s">
        <v>377</v>
      </c>
      <c r="C105" s="21" t="s">
        <v>379</v>
      </c>
      <c r="D105" s="40" t="s">
        <v>21</v>
      </c>
      <c r="E105" s="40" t="s">
        <v>19</v>
      </c>
      <c r="F105" s="71" t="s">
        <v>381</v>
      </c>
      <c r="G105" s="50"/>
      <c r="H105" s="50"/>
      <c r="I105" s="50"/>
    </row>
    <row r="106" spans="1:1013" ht="90" x14ac:dyDescent="0.25">
      <c r="A106" s="69" t="s">
        <v>382</v>
      </c>
      <c r="B106" s="69" t="s">
        <v>383</v>
      </c>
      <c r="C106" s="69" t="s">
        <v>385</v>
      </c>
      <c r="D106" s="98" t="s">
        <v>384</v>
      </c>
      <c r="E106" s="40" t="s">
        <v>19</v>
      </c>
      <c r="F106" s="40" t="s">
        <v>386</v>
      </c>
      <c r="G106" s="99"/>
      <c r="H106" s="99"/>
      <c r="I106" s="100"/>
    </row>
    <row r="107" spans="1:1013" ht="95.45" customHeight="1" x14ac:dyDescent="0.25">
      <c r="A107" s="69" t="s">
        <v>387</v>
      </c>
      <c r="B107" s="69" t="s">
        <v>388</v>
      </c>
      <c r="C107" s="69" t="s">
        <v>389</v>
      </c>
      <c r="D107" s="98" t="s">
        <v>384</v>
      </c>
      <c r="E107" s="40" t="s">
        <v>19</v>
      </c>
      <c r="F107" s="40" t="s">
        <v>390</v>
      </c>
      <c r="G107" s="99"/>
      <c r="H107" s="99"/>
      <c r="I107" s="100"/>
    </row>
    <row r="108" spans="1:1013" ht="27.6" customHeight="1" x14ac:dyDescent="0.25">
      <c r="A108" s="41"/>
      <c r="B108" s="42"/>
      <c r="C108" s="43"/>
      <c r="D108" s="42"/>
      <c r="E108" s="42"/>
      <c r="F108" s="44"/>
      <c r="G108" s="44"/>
      <c r="H108" s="44"/>
      <c r="I108" s="44"/>
    </row>
    <row r="109" spans="1:1013" x14ac:dyDescent="0.25">
      <c r="A109" s="101" t="s">
        <v>68</v>
      </c>
      <c r="B109" s="101"/>
      <c r="C109" s="101"/>
      <c r="D109" s="101"/>
      <c r="E109" s="101"/>
      <c r="F109" s="101"/>
      <c r="ALY109"/>
    </row>
    <row r="110" spans="1:1013" ht="15" customHeight="1" x14ac:dyDescent="0.25">
      <c r="G110" s="24"/>
      <c r="H110" s="24"/>
      <c r="I110" s="24"/>
      <c r="ALY110"/>
    </row>
    <row r="111" spans="1:1013" x14ac:dyDescent="0.25">
      <c r="A111" s="102" t="s">
        <v>112</v>
      </c>
      <c r="B111" s="102"/>
      <c r="C111" s="102"/>
      <c r="D111" s="102"/>
      <c r="E111" s="102"/>
      <c r="F111" s="102"/>
      <c r="G111" s="102"/>
      <c r="H111" s="102"/>
      <c r="ALY111"/>
    </row>
    <row r="112" spans="1:1013" x14ac:dyDescent="0.25">
      <c r="ALY112"/>
    </row>
    <row r="113" spans="5:6" x14ac:dyDescent="0.25">
      <c r="E113" s="9"/>
      <c r="F113" s="3"/>
    </row>
    <row r="114" spans="5:6" x14ac:dyDescent="0.25">
      <c r="E114" s="9"/>
      <c r="F114" s="3"/>
    </row>
    <row r="115" spans="5:6" x14ac:dyDescent="0.25">
      <c r="E115" s="9"/>
      <c r="F115" s="3"/>
    </row>
  </sheetData>
  <mergeCells count="2">
    <mergeCell ref="A109:F109"/>
    <mergeCell ref="A111:H111"/>
  </mergeCells>
  <phoneticPr fontId="8" type="noConversion"/>
  <pageMargins left="0.25" right="0.25" top="0.75" bottom="0.75" header="0.3" footer="0.3"/>
  <pageSetup paperSize="8" scale="6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Dosualdo</dc:creator>
  <cp:lastModifiedBy>Michela Dosualdo</cp:lastModifiedBy>
  <cp:lastPrinted>2025-04-04T10:18:11Z</cp:lastPrinted>
  <dcterms:created xsi:type="dcterms:W3CDTF">2020-06-30T11:31:57Z</dcterms:created>
  <dcterms:modified xsi:type="dcterms:W3CDTF">2025-04-08T11:45:25Z</dcterms:modified>
</cp:coreProperties>
</file>